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Sharif_Soft_files\Analyse_Sazman\1400\"/>
    </mc:Choice>
  </mc:AlternateContent>
  <xr:revisionPtr revIDLastSave="0" documentId="13_ncr:1_{7AEFC7C3-01BF-4EC6-82C9-AF636A3354C4}" xr6:coauthVersionLast="47" xr6:coauthVersionMax="47" xr10:uidLastSave="{00000000-0000-0000-0000-000000000000}"/>
  <bookViews>
    <workbookView xWindow="-24120" yWindow="-120" windowWidth="24240" windowHeight="13020" xr2:uid="{00000000-000D-0000-FFFF-FFFF00000000}"/>
  </bookViews>
  <sheets>
    <sheet name="فهرست" sheetId="1" r:id="rId1"/>
    <sheet name="11010101" sheetId="2" r:id="rId2"/>
    <sheet name="11010102" sheetId="3" r:id="rId3"/>
    <sheet name="11010220" sheetId="4" r:id="rId4"/>
    <sheet name="11010230" sheetId="5" r:id="rId5"/>
    <sheet name="11010301" sheetId="6" r:id="rId6"/>
    <sheet name="11010302" sheetId="7" r:id="rId7"/>
    <sheet name="11010401" sheetId="8" r:id="rId8"/>
    <sheet name="11010402" sheetId="9" r:id="rId9"/>
    <sheet name="11010403" sheetId="10" r:id="rId10"/>
    <sheet name="11010404" sheetId="11" r:id="rId11"/>
    <sheet name="11010405" sheetId="12" r:id="rId12"/>
    <sheet name="11010406" sheetId="13" r:id="rId13"/>
    <sheet name="11010407" sheetId="14" r:id="rId14"/>
    <sheet name="11010408" sheetId="15" r:id="rId15"/>
    <sheet name="11010409" sheetId="16" r:id="rId16"/>
    <sheet name="11010410" sheetId="17" r:id="rId17"/>
    <sheet name="11010412" sheetId="18" r:id="rId18"/>
    <sheet name="11010502" sheetId="19" r:id="rId19"/>
    <sheet name="11010503" sheetId="20" r:id="rId20"/>
    <sheet name="11010504" sheetId="21" r:id="rId21"/>
    <sheet name="11010505" sheetId="22" r:id="rId22"/>
    <sheet name="11010508" sheetId="23" r:id="rId23"/>
    <sheet name="11010515" sheetId="24" r:id="rId24"/>
    <sheet name="11010517" sheetId="25" r:id="rId25"/>
    <sheet name="11010901" sheetId="26" r:id="rId26"/>
    <sheet name="11010902" sheetId="27" r:id="rId27"/>
    <sheet name="11010903" sheetId="28" r:id="rId28"/>
    <sheet name="11010904" sheetId="29" r:id="rId29"/>
    <sheet name="11010905" sheetId="30" r:id="rId30"/>
    <sheet name="11010906" sheetId="31" r:id="rId31"/>
    <sheet name="11010907" sheetId="32" r:id="rId32"/>
    <sheet name="11010908" sheetId="33" r:id="rId33"/>
    <sheet name="11010909" sheetId="34" r:id="rId34"/>
    <sheet name="11010910" sheetId="35" r:id="rId35"/>
    <sheet name="11010911" sheetId="36" r:id="rId36"/>
    <sheet name="11010912" sheetId="37" r:id="rId37"/>
    <sheet name="11010913" sheetId="38" r:id="rId38"/>
    <sheet name="11010914" sheetId="39" r:id="rId39"/>
    <sheet name="11010915" sheetId="40" r:id="rId40"/>
    <sheet name="11010916" sheetId="41" r:id="rId41"/>
    <sheet name="11010920" sheetId="42" r:id="rId42"/>
    <sheet name="11010921" sheetId="43" r:id="rId43"/>
    <sheet name="11020101" sheetId="44" r:id="rId44"/>
    <sheet name="11020102" sheetId="45" r:id="rId45"/>
    <sheet name="11020104" sheetId="46" r:id="rId46"/>
    <sheet name="11020201" sheetId="47" r:id="rId47"/>
    <sheet name="11020202" sheetId="48" r:id="rId48"/>
    <sheet name="11020301" sheetId="49" r:id="rId49"/>
    <sheet name="11020303" sheetId="50" r:id="rId50"/>
    <sheet name="11020304" sheetId="51" r:id="rId51"/>
    <sheet name="11020401" sheetId="52" r:id="rId52"/>
    <sheet name="11020402" sheetId="53" r:id="rId53"/>
    <sheet name="11020501" sheetId="54" r:id="rId54"/>
    <sheet name="11020502" sheetId="55" r:id="rId55"/>
    <sheet name="11020503" sheetId="56" r:id="rId56"/>
    <sheet name="11020504" sheetId="57" r:id="rId57"/>
    <sheet name="11020505" sheetId="58" r:id="rId58"/>
    <sheet name="11020506" sheetId="59" r:id="rId59"/>
    <sheet name="11020507" sheetId="60" r:id="rId60"/>
    <sheet name="11020508" sheetId="61" r:id="rId61"/>
    <sheet name="11020601" sheetId="62" r:id="rId62"/>
    <sheet name="11020602" sheetId="63" r:id="rId63"/>
  </sheets>
  <definedNames>
    <definedName name="_xlnm.Print_Area" localSheetId="1">'11010101'!$A$1:$J$8</definedName>
    <definedName name="_xlnm.Print_Area" localSheetId="2">'11010102'!$A$1:$J$13</definedName>
    <definedName name="_xlnm.Print_Area" localSheetId="3">'11010220'!$A$1:$J$14</definedName>
    <definedName name="_xlnm.Print_Area" localSheetId="4">'11010230'!$A$1:$J$14</definedName>
    <definedName name="_xlnm.Print_Area" localSheetId="5">'11010301'!$A$1:$J$12</definedName>
    <definedName name="_xlnm.Print_Area" localSheetId="6">'11010302'!$A$1:$J$12</definedName>
    <definedName name="_xlnm.Print_Area" localSheetId="7">'11010401'!$A$1:$J$12</definedName>
    <definedName name="_xlnm.Print_Area" localSheetId="8">'11010402'!$A$1:$J$12</definedName>
    <definedName name="_xlnm.Print_Area" localSheetId="9">'11010403'!$A$1:$J$12</definedName>
    <definedName name="_xlnm.Print_Area" localSheetId="10">'11010404'!$A$1:$J$15</definedName>
    <definedName name="_xlnm.Print_Area" localSheetId="11">'11010405'!$A$1:$J$17</definedName>
    <definedName name="_xlnm.Print_Area" localSheetId="12">'11010406'!$A$1:$J$20</definedName>
    <definedName name="_xlnm.Print_Area" localSheetId="13">'11010407'!$A$1:$J$12</definedName>
    <definedName name="_xlnm.Print_Area" localSheetId="14">'11010408'!$A$1:$J$8</definedName>
    <definedName name="_xlnm.Print_Area" localSheetId="15">'11010409'!$A$1:$J$20</definedName>
    <definedName name="_xlnm.Print_Area" localSheetId="16">'11010410'!$A$1:$J$11</definedName>
    <definedName name="_xlnm.Print_Area" localSheetId="17">'11010412'!$A$1:$J$18</definedName>
    <definedName name="_xlnm.Print_Area" localSheetId="18">'11010502'!$A$1:$J$11</definedName>
    <definedName name="_xlnm.Print_Area" localSheetId="19">'11010503'!$A$1:$J$11</definedName>
    <definedName name="_xlnm.Print_Area" localSheetId="20">'11010504'!$A$1:$J$11</definedName>
    <definedName name="_xlnm.Print_Area" localSheetId="21">'11010505'!$A$1:$J$11</definedName>
    <definedName name="_xlnm.Print_Area" localSheetId="22">'11010508'!$A$1:$J$8</definedName>
    <definedName name="_xlnm.Print_Area" localSheetId="23">'11010515'!$A$1:$J$17</definedName>
    <definedName name="_xlnm.Print_Area" localSheetId="24">'11010517'!$A$1:$J$8</definedName>
    <definedName name="_xlnm.Print_Area" localSheetId="25">'11010901'!$A$1:$J$15</definedName>
    <definedName name="_xlnm.Print_Area" localSheetId="26">'11010902'!$A$1:$J$15</definedName>
    <definedName name="_xlnm.Print_Area" localSheetId="27">'11010903'!$A$1:$J$16</definedName>
    <definedName name="_xlnm.Print_Area" localSheetId="28">'11010904'!$A$1:$J$16</definedName>
    <definedName name="_xlnm.Print_Area" localSheetId="29">'11010905'!$A$1:$J$18</definedName>
    <definedName name="_xlnm.Print_Area" localSheetId="30">'11010906'!$A$1:$J$18</definedName>
    <definedName name="_xlnm.Print_Area" localSheetId="31">'11010907'!$A$1:$J$14</definedName>
    <definedName name="_xlnm.Print_Area" localSheetId="32">'11010908'!$A$1:$J$14</definedName>
    <definedName name="_xlnm.Print_Area" localSheetId="33">'11010909'!$A$1:$J$16</definedName>
    <definedName name="_xlnm.Print_Area" localSheetId="34">'11010910'!$A$1:$J$16</definedName>
    <definedName name="_xlnm.Print_Area" localSheetId="35">'11010911'!$A$1:$J$18</definedName>
    <definedName name="_xlnm.Print_Area" localSheetId="36">'11010912'!$A$1:$J$18</definedName>
    <definedName name="_xlnm.Print_Area" localSheetId="37">'11010913'!$A$1:$J$15</definedName>
    <definedName name="_xlnm.Print_Area" localSheetId="38">'11010914'!$A$1:$J$15</definedName>
    <definedName name="_xlnm.Print_Area" localSheetId="39">'11010915'!$A$1:$J$18</definedName>
    <definedName name="_xlnm.Print_Area" localSheetId="40">'11010916'!$A$1:$J$18</definedName>
    <definedName name="_xlnm.Print_Area" localSheetId="41">'11010920'!$A$1:$J$13</definedName>
    <definedName name="_xlnm.Print_Area" localSheetId="42">'11010921'!$A$1:$J$13</definedName>
    <definedName name="_xlnm.Print_Area" localSheetId="43">'11020101'!$A$1:$J$12</definedName>
    <definedName name="_xlnm.Print_Area" localSheetId="44">'11020102'!$A$1:$J$16</definedName>
    <definedName name="_xlnm.Print_Area" localSheetId="45">'11020104'!$A$1:$J$16</definedName>
    <definedName name="_xlnm.Print_Area" localSheetId="46">'11020201'!$A$1:$J$11</definedName>
    <definedName name="_xlnm.Print_Area" localSheetId="47">'11020202'!$A$1:$J$12</definedName>
    <definedName name="_xlnm.Print_Area" localSheetId="48">'11020301'!$A$1:$J$16</definedName>
    <definedName name="_xlnm.Print_Area" localSheetId="49">'11020303'!$A$1:$J$16</definedName>
    <definedName name="_xlnm.Print_Area" localSheetId="50">'11020304'!$A$1:$J$15</definedName>
    <definedName name="_xlnm.Print_Area" localSheetId="51">'11020401'!$A$1:$J$12</definedName>
    <definedName name="_xlnm.Print_Area" localSheetId="52">'11020402'!$A$1:$J$11</definedName>
    <definedName name="_xlnm.Print_Area" localSheetId="53">'11020501'!$A$1:$J$9</definedName>
    <definedName name="_xlnm.Print_Area" localSheetId="54">'11020502'!$A$1:$J$12</definedName>
    <definedName name="_xlnm.Print_Area" localSheetId="55">'11020503'!$A$1:$J$18</definedName>
    <definedName name="_xlnm.Print_Area" localSheetId="56">'11020504'!$A$1:$J$11</definedName>
    <definedName name="_xlnm.Print_Area" localSheetId="57">'11020505'!$A$1:$J$12</definedName>
    <definedName name="_xlnm.Print_Area" localSheetId="58">'11020506'!$A$1:$J$12</definedName>
    <definedName name="_xlnm.Print_Area" localSheetId="59">'11020507'!$A$1:$J$9</definedName>
    <definedName name="_xlnm.Print_Area" localSheetId="60">'11020508'!$A$1:$J$11</definedName>
    <definedName name="_xlnm.Print_Area" localSheetId="61">'11020601'!$A$1:$J$15</definedName>
    <definedName name="_xlnm.Print_Area" localSheetId="62">'11020602'!$A$1:$J$15</definedName>
    <definedName name="_xlnm.Print_Titles" localSheetId="1">'11010101'!$1:$3</definedName>
    <definedName name="_xlnm.Print_Titles" localSheetId="2">'11010102'!$1:$3</definedName>
    <definedName name="_xlnm.Print_Titles" localSheetId="3">'11010220'!$1:$3</definedName>
    <definedName name="_xlnm.Print_Titles" localSheetId="4">'11010230'!$1:$3</definedName>
    <definedName name="_xlnm.Print_Titles" localSheetId="5">'11010301'!$1:$3</definedName>
    <definedName name="_xlnm.Print_Titles" localSheetId="6">'11010302'!$1:$3</definedName>
    <definedName name="_xlnm.Print_Titles" localSheetId="7">'11010401'!$1:$3</definedName>
    <definedName name="_xlnm.Print_Titles" localSheetId="8">'11010402'!$1:$3</definedName>
    <definedName name="_xlnm.Print_Titles" localSheetId="9">'11010403'!$1:$3</definedName>
    <definedName name="_xlnm.Print_Titles" localSheetId="10">'11010404'!$1:$3</definedName>
    <definedName name="_xlnm.Print_Titles" localSheetId="11">'11010405'!$1:$3</definedName>
    <definedName name="_xlnm.Print_Titles" localSheetId="12">'11010406'!$1:$3</definedName>
    <definedName name="_xlnm.Print_Titles" localSheetId="13">'11010407'!$1:$3</definedName>
    <definedName name="_xlnm.Print_Titles" localSheetId="14">'11010408'!$1:$3</definedName>
    <definedName name="_xlnm.Print_Titles" localSheetId="15">'11010409'!$1:$3</definedName>
    <definedName name="_xlnm.Print_Titles" localSheetId="16">'11010410'!$1:$3</definedName>
    <definedName name="_xlnm.Print_Titles" localSheetId="17">'11010412'!$1:$3</definedName>
    <definedName name="_xlnm.Print_Titles" localSheetId="18">'11010502'!$1:$3</definedName>
    <definedName name="_xlnm.Print_Titles" localSheetId="19">'11010503'!$1:$3</definedName>
    <definedName name="_xlnm.Print_Titles" localSheetId="20">'11010504'!$1:$3</definedName>
    <definedName name="_xlnm.Print_Titles" localSheetId="21">'11010505'!$1:$3</definedName>
    <definedName name="_xlnm.Print_Titles" localSheetId="22">'11010508'!$1:$3</definedName>
    <definedName name="_xlnm.Print_Titles" localSheetId="23">'11010515'!$1:$3</definedName>
    <definedName name="_xlnm.Print_Titles" localSheetId="24">'11010517'!$1:$3</definedName>
    <definedName name="_xlnm.Print_Titles" localSheetId="25">'11010901'!$1:$3</definedName>
    <definedName name="_xlnm.Print_Titles" localSheetId="26">'11010902'!$1:$3</definedName>
    <definedName name="_xlnm.Print_Titles" localSheetId="27">'11010903'!$1:$3</definedName>
    <definedName name="_xlnm.Print_Titles" localSheetId="28">'11010904'!$1:$3</definedName>
    <definedName name="_xlnm.Print_Titles" localSheetId="29">'11010905'!$1:$3</definedName>
    <definedName name="_xlnm.Print_Titles" localSheetId="30">'11010906'!$1:$3</definedName>
    <definedName name="_xlnm.Print_Titles" localSheetId="31">'11010907'!$1:$3</definedName>
    <definedName name="_xlnm.Print_Titles" localSheetId="32">'11010908'!$1:$3</definedName>
    <definedName name="_xlnm.Print_Titles" localSheetId="33">'11010909'!$1:$3</definedName>
    <definedName name="_xlnm.Print_Titles" localSheetId="34">'11010910'!$1:$3</definedName>
    <definedName name="_xlnm.Print_Titles" localSheetId="35">'11010911'!$1:$3</definedName>
    <definedName name="_xlnm.Print_Titles" localSheetId="36">'11010912'!$1:$3</definedName>
    <definedName name="_xlnm.Print_Titles" localSheetId="37">'11010913'!$1:$3</definedName>
    <definedName name="_xlnm.Print_Titles" localSheetId="38">'11010914'!$1:$3</definedName>
    <definedName name="_xlnm.Print_Titles" localSheetId="39">'11010915'!$1:$3</definedName>
    <definedName name="_xlnm.Print_Titles" localSheetId="40">'11010916'!$1:$3</definedName>
    <definedName name="_xlnm.Print_Titles" localSheetId="41">'11010920'!$1:$3</definedName>
    <definedName name="_xlnm.Print_Titles" localSheetId="42">'11010921'!$1:$3</definedName>
    <definedName name="_xlnm.Print_Titles" localSheetId="43">'11020101'!$1:$3</definedName>
    <definedName name="_xlnm.Print_Titles" localSheetId="44">'11020102'!$1:$3</definedName>
    <definedName name="_xlnm.Print_Titles" localSheetId="45">'11020104'!$1:$3</definedName>
    <definedName name="_xlnm.Print_Titles" localSheetId="46">'11020201'!$1:$3</definedName>
    <definedName name="_xlnm.Print_Titles" localSheetId="47">'11020202'!$1:$3</definedName>
    <definedName name="_xlnm.Print_Titles" localSheetId="48">'11020301'!$1:$3</definedName>
    <definedName name="_xlnm.Print_Titles" localSheetId="49">'11020303'!$1:$3</definedName>
    <definedName name="_xlnm.Print_Titles" localSheetId="50">'11020304'!$1:$3</definedName>
    <definedName name="_xlnm.Print_Titles" localSheetId="51">'11020401'!$1:$3</definedName>
    <definedName name="_xlnm.Print_Titles" localSheetId="52">'11020402'!$1:$3</definedName>
    <definedName name="_xlnm.Print_Titles" localSheetId="53">'11020501'!$1:$3</definedName>
    <definedName name="_xlnm.Print_Titles" localSheetId="54">'11020502'!$1:$3</definedName>
    <definedName name="_xlnm.Print_Titles" localSheetId="55">'11020503'!$1:$3</definedName>
    <definedName name="_xlnm.Print_Titles" localSheetId="56">'11020504'!$1:$3</definedName>
    <definedName name="_xlnm.Print_Titles" localSheetId="57">'11020505'!$1:$3</definedName>
    <definedName name="_xlnm.Print_Titles" localSheetId="58">'11020506'!$1:$3</definedName>
    <definedName name="_xlnm.Print_Titles" localSheetId="59">'11020507'!$1:$3</definedName>
    <definedName name="_xlnm.Print_Titles" localSheetId="60">'11020508'!$1:$3</definedName>
    <definedName name="_xlnm.Print_Titles" localSheetId="61">'11020601'!$1:$3</definedName>
    <definedName name="_xlnm.Print_Titles" localSheetId="62">'11020602'!$1:$3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3" l="1"/>
  <c r="J12" i="63" s="1"/>
  <c r="J13" i="63" s="1"/>
  <c r="G9" i="63"/>
  <c r="J9" i="63" s="1"/>
  <c r="J10" i="63" s="1"/>
  <c r="G6" i="63"/>
  <c r="J6" i="63" s="1"/>
  <c r="G5" i="63"/>
  <c r="J5" i="63" s="1"/>
  <c r="J7" i="63" l="1"/>
  <c r="J14" i="63" s="1"/>
  <c r="J15" i="63" s="1"/>
  <c r="A11" i="63" l="1"/>
  <c r="A8" i="63"/>
  <c r="A4" i="63"/>
  <c r="G12" i="62"/>
  <c r="J12" i="62" s="1"/>
  <c r="J13" i="62" s="1"/>
  <c r="G9" i="62"/>
  <c r="J9" i="62" s="1"/>
  <c r="J10" i="62" s="1"/>
  <c r="G6" i="62"/>
  <c r="J6" i="62" s="1"/>
  <c r="G5" i="62"/>
  <c r="J5" i="62" s="1"/>
  <c r="J7" i="62" l="1"/>
  <c r="J14" i="62" s="1"/>
  <c r="J15" i="62" s="1"/>
  <c r="A11" i="62" l="1"/>
  <c r="A4" i="62"/>
  <c r="A8" i="62"/>
  <c r="G8" i="61"/>
  <c r="J8" i="61" s="1"/>
  <c r="J9" i="61" s="1"/>
  <c r="G5" i="61"/>
  <c r="J5" i="61" s="1"/>
  <c r="J6" i="61" s="1"/>
  <c r="J10" i="61" l="1"/>
  <c r="J11" i="61" s="1"/>
  <c r="A7" i="61" l="1"/>
  <c r="A4" i="61"/>
  <c r="G6" i="60"/>
  <c r="J6" i="60" s="1"/>
  <c r="G5" i="60"/>
  <c r="J5" i="60" s="1"/>
  <c r="J7" i="60" l="1"/>
  <c r="J8" i="60" s="1"/>
  <c r="J9" i="60" s="1"/>
  <c r="G9" i="59"/>
  <c r="J9" i="59" s="1"/>
  <c r="G8" i="59"/>
  <c r="J8" i="59" s="1"/>
  <c r="G5" i="59"/>
  <c r="J5" i="59" s="1"/>
  <c r="J6" i="59" s="1"/>
  <c r="J10" i="59" l="1"/>
  <c r="J11" i="59" s="1"/>
  <c r="J12" i="59" s="1"/>
  <c r="A4" i="60"/>
  <c r="A4" i="59" l="1"/>
  <c r="A7" i="59"/>
  <c r="G9" i="58"/>
  <c r="J9" i="58" s="1"/>
  <c r="J10" i="58" s="1"/>
  <c r="G6" i="58"/>
  <c r="J6" i="58" s="1"/>
  <c r="G5" i="58"/>
  <c r="J5" i="58" s="1"/>
  <c r="J7" i="58" l="1"/>
  <c r="J11" i="58" s="1"/>
  <c r="J12" i="58" s="1"/>
  <c r="A8" i="58" l="1"/>
  <c r="A4" i="58"/>
  <c r="G8" i="57"/>
  <c r="J8" i="57" s="1"/>
  <c r="J9" i="57" s="1"/>
  <c r="G5" i="57"/>
  <c r="J5" i="57" s="1"/>
  <c r="J6" i="57" s="1"/>
  <c r="J10" i="57" l="1"/>
  <c r="J11" i="57" s="1"/>
  <c r="A7" i="57" l="1"/>
  <c r="A4" i="57"/>
  <c r="G15" i="56"/>
  <c r="J15" i="56" s="1"/>
  <c r="J16" i="56" s="1"/>
  <c r="G12" i="56"/>
  <c r="J12" i="56" s="1"/>
  <c r="J13" i="56" s="1"/>
  <c r="G9" i="56"/>
  <c r="J9" i="56" s="1"/>
  <c r="J10" i="56" s="1"/>
  <c r="G6" i="56"/>
  <c r="J6" i="56" s="1"/>
  <c r="G5" i="56"/>
  <c r="J5" i="56" s="1"/>
  <c r="J7" i="56" l="1"/>
  <c r="J17" i="56" s="1"/>
  <c r="J18" i="56" s="1"/>
  <c r="A4" i="56" l="1"/>
  <c r="A14" i="56"/>
  <c r="A8" i="56"/>
  <c r="A11" i="56"/>
  <c r="G9" i="55"/>
  <c r="J9" i="55" s="1"/>
  <c r="G8" i="55"/>
  <c r="J8" i="55" s="1"/>
  <c r="G5" i="55"/>
  <c r="J5" i="55" s="1"/>
  <c r="J6" i="55" s="1"/>
  <c r="J10" i="55" l="1"/>
  <c r="J11" i="55" s="1"/>
  <c r="J12" i="55" s="1"/>
  <c r="A4" i="55" l="1"/>
  <c r="A7" i="55"/>
  <c r="G6" i="54"/>
  <c r="J6" i="54" s="1"/>
  <c r="G5" i="54"/>
  <c r="J5" i="54" s="1"/>
  <c r="J7" i="54" l="1"/>
  <c r="J8" i="54" s="1"/>
  <c r="J9" i="54" s="1"/>
  <c r="G8" i="53"/>
  <c r="J8" i="53" s="1"/>
  <c r="J9" i="53" s="1"/>
  <c r="G5" i="53"/>
  <c r="J5" i="53" s="1"/>
  <c r="J6" i="53" s="1"/>
  <c r="A4" i="54" l="1"/>
  <c r="J10" i="53"/>
  <c r="J11" i="53" s="1"/>
  <c r="A7" i="53" l="1"/>
  <c r="A4" i="53"/>
  <c r="G9" i="52"/>
  <c r="J9" i="52" s="1"/>
  <c r="G8" i="52"/>
  <c r="J8" i="52" s="1"/>
  <c r="G5" i="52"/>
  <c r="J5" i="52" s="1"/>
  <c r="J6" i="52" s="1"/>
  <c r="J10" i="52" l="1"/>
  <c r="J11" i="52" s="1"/>
  <c r="J12" i="52" s="1"/>
  <c r="G12" i="51"/>
  <c r="J12" i="51" s="1"/>
  <c r="G11" i="51"/>
  <c r="J11" i="51" s="1"/>
  <c r="G10" i="51"/>
  <c r="J10" i="51" s="1"/>
  <c r="G9" i="51"/>
  <c r="J9" i="51" s="1"/>
  <c r="G6" i="51"/>
  <c r="J6" i="51" s="1"/>
  <c r="G5" i="51"/>
  <c r="J5" i="51" s="1"/>
  <c r="J7" i="51" l="1"/>
  <c r="J13" i="51"/>
  <c r="A4" i="52"/>
  <c r="A7" i="52"/>
  <c r="J14" i="51" l="1"/>
  <c r="J15" i="51" s="1"/>
  <c r="G13" i="50"/>
  <c r="J13" i="50" s="1"/>
  <c r="G12" i="50"/>
  <c r="J12" i="50" s="1"/>
  <c r="G11" i="50"/>
  <c r="J11" i="50" s="1"/>
  <c r="G10" i="50"/>
  <c r="J10" i="50" s="1"/>
  <c r="G9" i="50"/>
  <c r="J9" i="50" s="1"/>
  <c r="G6" i="50"/>
  <c r="J6" i="50" s="1"/>
  <c r="G5" i="50"/>
  <c r="J5" i="50" s="1"/>
  <c r="A4" i="51" l="1"/>
  <c r="A8" i="51"/>
  <c r="J7" i="50"/>
  <c r="J14" i="50"/>
  <c r="J15" i="50" l="1"/>
  <c r="J16" i="50" s="1"/>
  <c r="G13" i="49"/>
  <c r="J13" i="49" s="1"/>
  <c r="G12" i="49"/>
  <c r="J12" i="49" s="1"/>
  <c r="G11" i="49"/>
  <c r="J11" i="49" s="1"/>
  <c r="G10" i="49"/>
  <c r="J10" i="49" s="1"/>
  <c r="G9" i="49"/>
  <c r="J9" i="49" s="1"/>
  <c r="G6" i="49"/>
  <c r="J6" i="49" s="1"/>
  <c r="G5" i="49"/>
  <c r="J5" i="49" s="1"/>
  <c r="A4" i="50" l="1"/>
  <c r="J7" i="49"/>
  <c r="J14" i="49"/>
  <c r="A8" i="50"/>
  <c r="J15" i="49" l="1"/>
  <c r="J16" i="49" s="1"/>
  <c r="G9" i="48"/>
  <c r="J9" i="48" s="1"/>
  <c r="J10" i="48" s="1"/>
  <c r="G6" i="48"/>
  <c r="J6" i="48" s="1"/>
  <c r="G5" i="48"/>
  <c r="J5" i="48" s="1"/>
  <c r="A4" i="49" l="1"/>
  <c r="A8" i="49"/>
  <c r="J7" i="48"/>
  <c r="J11" i="48" s="1"/>
  <c r="J12" i="48" s="1"/>
  <c r="G8" i="47"/>
  <c r="J8" i="47" s="1"/>
  <c r="J9" i="47" s="1"/>
  <c r="G5" i="47"/>
  <c r="J5" i="47" s="1"/>
  <c r="J6" i="47" s="1"/>
  <c r="A8" i="48" l="1"/>
  <c r="A4" i="48"/>
  <c r="J10" i="47"/>
  <c r="J11" i="47" s="1"/>
  <c r="G13" i="46"/>
  <c r="J13" i="46" s="1"/>
  <c r="G12" i="46"/>
  <c r="J12" i="46" s="1"/>
  <c r="G11" i="46"/>
  <c r="J11" i="46" s="1"/>
  <c r="G10" i="46"/>
  <c r="J10" i="46" s="1"/>
  <c r="G7" i="46"/>
  <c r="J7" i="46" s="1"/>
  <c r="G6" i="46"/>
  <c r="J6" i="46" s="1"/>
  <c r="G5" i="46"/>
  <c r="J5" i="46" s="1"/>
  <c r="J8" i="46" l="1"/>
  <c r="A7" i="47"/>
  <c r="A4" i="47"/>
  <c r="J14" i="46"/>
  <c r="J15" i="46" l="1"/>
  <c r="A9" i="46" s="1"/>
  <c r="G13" i="45"/>
  <c r="J13" i="45" s="1"/>
  <c r="G12" i="45"/>
  <c r="J12" i="45" s="1"/>
  <c r="G11" i="45"/>
  <c r="J11" i="45" s="1"/>
  <c r="G10" i="45"/>
  <c r="J10" i="45" s="1"/>
  <c r="G7" i="45"/>
  <c r="J7" i="45" s="1"/>
  <c r="G6" i="45"/>
  <c r="J6" i="45" s="1"/>
  <c r="G5" i="45"/>
  <c r="J5" i="45" s="1"/>
  <c r="J14" i="45" l="1"/>
  <c r="J16" i="46"/>
  <c r="A4" i="46"/>
  <c r="J8" i="45"/>
  <c r="J15" i="45" l="1"/>
  <c r="G9" i="44"/>
  <c r="J9" i="44" s="1"/>
  <c r="G8" i="44"/>
  <c r="J8" i="44" s="1"/>
  <c r="G5" i="44"/>
  <c r="J5" i="44" s="1"/>
  <c r="J6" i="44" s="1"/>
  <c r="J10" i="44" l="1"/>
  <c r="J11" i="44" s="1"/>
  <c r="J12" i="44" s="1"/>
  <c r="J16" i="45"/>
  <c r="A9" i="45"/>
  <c r="A4" i="45"/>
  <c r="A4" i="44" l="1"/>
  <c r="A7" i="44"/>
  <c r="G10" i="43"/>
  <c r="J10" i="43" s="1"/>
  <c r="G9" i="43"/>
  <c r="J9" i="43" s="1"/>
  <c r="G6" i="43"/>
  <c r="J6" i="43" s="1"/>
  <c r="G5" i="43"/>
  <c r="J5" i="43" s="1"/>
  <c r="J7" i="43" l="1"/>
  <c r="J11" i="43"/>
  <c r="J12" i="43" l="1"/>
  <c r="J13" i="43" s="1"/>
  <c r="G10" i="42"/>
  <c r="J10" i="42" s="1"/>
  <c r="G9" i="42"/>
  <c r="J9" i="42" s="1"/>
  <c r="G6" i="42"/>
  <c r="J6" i="42" s="1"/>
  <c r="G5" i="42"/>
  <c r="J5" i="42" s="1"/>
  <c r="A8" i="43" l="1"/>
  <c r="A4" i="43"/>
  <c r="J7" i="42"/>
  <c r="J11" i="42"/>
  <c r="J12" i="42" l="1"/>
  <c r="J13" i="42" s="1"/>
  <c r="G15" i="41"/>
  <c r="J15" i="41" s="1"/>
  <c r="J16" i="41" s="1"/>
  <c r="G12" i="41"/>
  <c r="J12" i="41" s="1"/>
  <c r="G11" i="41"/>
  <c r="J11" i="41" s="1"/>
  <c r="G10" i="41"/>
  <c r="J10" i="41" s="1"/>
  <c r="G7" i="41"/>
  <c r="J7" i="41" s="1"/>
  <c r="G6" i="41"/>
  <c r="J6" i="41" s="1"/>
  <c r="G5" i="41"/>
  <c r="J5" i="41" s="1"/>
  <c r="A8" i="42" l="1"/>
  <c r="A4" i="42"/>
  <c r="J13" i="41"/>
  <c r="J8" i="41"/>
  <c r="J17" i="41" l="1"/>
  <c r="J18" i="41" s="1"/>
  <c r="G15" i="40"/>
  <c r="J15" i="40" s="1"/>
  <c r="J16" i="40" s="1"/>
  <c r="G12" i="40"/>
  <c r="J12" i="40" s="1"/>
  <c r="G11" i="40"/>
  <c r="J11" i="40" s="1"/>
  <c r="G10" i="40"/>
  <c r="J10" i="40" s="1"/>
  <c r="G7" i="40"/>
  <c r="J7" i="40" s="1"/>
  <c r="G6" i="40"/>
  <c r="J6" i="40" s="1"/>
  <c r="G5" i="40"/>
  <c r="J5" i="40" s="1"/>
  <c r="A4" i="41" l="1"/>
  <c r="A9" i="41"/>
  <c r="A14" i="41"/>
  <c r="J13" i="40"/>
  <c r="J8" i="40"/>
  <c r="J17" i="40" l="1"/>
  <c r="G12" i="39"/>
  <c r="J12" i="39" s="1"/>
  <c r="G11" i="39"/>
  <c r="J11" i="39" s="1"/>
  <c r="G10" i="39"/>
  <c r="J10" i="39" s="1"/>
  <c r="G7" i="39"/>
  <c r="J7" i="39" s="1"/>
  <c r="G6" i="39"/>
  <c r="J6" i="39" s="1"/>
  <c r="G5" i="39"/>
  <c r="J5" i="39" s="1"/>
  <c r="J13" i="39" l="1"/>
  <c r="J18" i="40"/>
  <c r="A9" i="40"/>
  <c r="A14" i="40"/>
  <c r="A4" i="40"/>
  <c r="J8" i="39"/>
  <c r="J14" i="39" l="1"/>
  <c r="J15" i="39" s="1"/>
  <c r="G12" i="38"/>
  <c r="J12" i="38" s="1"/>
  <c r="G11" i="38"/>
  <c r="J11" i="38" s="1"/>
  <c r="G10" i="38"/>
  <c r="J10" i="38" s="1"/>
  <c r="G7" i="38"/>
  <c r="J7" i="38" s="1"/>
  <c r="G6" i="38"/>
  <c r="J6" i="38" s="1"/>
  <c r="G5" i="38"/>
  <c r="J5" i="38" s="1"/>
  <c r="A4" i="39" l="1"/>
  <c r="A9" i="39"/>
  <c r="J13" i="38"/>
  <c r="J8" i="38"/>
  <c r="J14" i="38" l="1"/>
  <c r="J15" i="38" s="1"/>
  <c r="G15" i="37"/>
  <c r="J15" i="37" s="1"/>
  <c r="J16" i="37" s="1"/>
  <c r="G12" i="37"/>
  <c r="J12" i="37" s="1"/>
  <c r="G11" i="37"/>
  <c r="J11" i="37" s="1"/>
  <c r="G10" i="37"/>
  <c r="J10" i="37" s="1"/>
  <c r="G7" i="37"/>
  <c r="J7" i="37" s="1"/>
  <c r="G6" i="37"/>
  <c r="J6" i="37" s="1"/>
  <c r="G5" i="37"/>
  <c r="J5" i="37" s="1"/>
  <c r="A4" i="38" l="1"/>
  <c r="A9" i="38"/>
  <c r="J13" i="37"/>
  <c r="J8" i="37"/>
  <c r="J17" i="37" l="1"/>
  <c r="J18" i="37" s="1"/>
  <c r="G15" i="36"/>
  <c r="J15" i="36" s="1"/>
  <c r="J16" i="36" s="1"/>
  <c r="G12" i="36"/>
  <c r="J12" i="36" s="1"/>
  <c r="G11" i="36"/>
  <c r="J11" i="36" s="1"/>
  <c r="G10" i="36"/>
  <c r="J10" i="36" s="1"/>
  <c r="G7" i="36"/>
  <c r="J7" i="36" s="1"/>
  <c r="G6" i="36"/>
  <c r="J6" i="36" s="1"/>
  <c r="G5" i="36"/>
  <c r="J5" i="36" s="1"/>
  <c r="A9" i="37" l="1"/>
  <c r="A4" i="37"/>
  <c r="A14" i="37"/>
  <c r="J13" i="36"/>
  <c r="J8" i="36"/>
  <c r="J17" i="36" l="1"/>
  <c r="J18" i="36" s="1"/>
  <c r="G13" i="35"/>
  <c r="J13" i="35" s="1"/>
  <c r="G12" i="35"/>
  <c r="J12" i="35" s="1"/>
  <c r="G11" i="35"/>
  <c r="J11" i="35" s="1"/>
  <c r="G10" i="35"/>
  <c r="J10" i="35" s="1"/>
  <c r="G7" i="35"/>
  <c r="J7" i="35" s="1"/>
  <c r="G6" i="35"/>
  <c r="J6" i="35" s="1"/>
  <c r="G5" i="35"/>
  <c r="J5" i="35" s="1"/>
  <c r="A9" i="36" l="1"/>
  <c r="A4" i="36"/>
  <c r="A14" i="36"/>
  <c r="J8" i="35"/>
  <c r="J14" i="35"/>
  <c r="J15" i="35" l="1"/>
  <c r="A9" i="35" s="1"/>
  <c r="G13" i="34"/>
  <c r="J13" i="34" s="1"/>
  <c r="G12" i="34"/>
  <c r="J12" i="34" s="1"/>
  <c r="G11" i="34"/>
  <c r="J11" i="34" s="1"/>
  <c r="G10" i="34"/>
  <c r="J10" i="34" s="1"/>
  <c r="G7" i="34"/>
  <c r="J7" i="34" s="1"/>
  <c r="G6" i="34"/>
  <c r="J6" i="34" s="1"/>
  <c r="G5" i="34"/>
  <c r="J5" i="34" s="1"/>
  <c r="J8" i="34" l="1"/>
  <c r="J14" i="34"/>
  <c r="J16" i="35"/>
  <c r="A4" i="35"/>
  <c r="J15" i="34" l="1"/>
  <c r="J16" i="34" s="1"/>
  <c r="G11" i="33"/>
  <c r="J11" i="33" s="1"/>
  <c r="G10" i="33"/>
  <c r="J10" i="33" s="1"/>
  <c r="G9" i="33"/>
  <c r="J9" i="33" s="1"/>
  <c r="G6" i="33"/>
  <c r="J6" i="33" s="1"/>
  <c r="G5" i="33"/>
  <c r="J5" i="33" s="1"/>
  <c r="A9" i="34" l="1"/>
  <c r="A4" i="34"/>
  <c r="J7" i="33"/>
  <c r="J12" i="33"/>
  <c r="J13" i="33" l="1"/>
  <c r="A8" i="33" s="1"/>
  <c r="G11" i="32"/>
  <c r="J11" i="32" s="1"/>
  <c r="G10" i="32"/>
  <c r="J10" i="32" s="1"/>
  <c r="G9" i="32"/>
  <c r="J9" i="32" s="1"/>
  <c r="G6" i="32"/>
  <c r="J6" i="32" s="1"/>
  <c r="G5" i="32"/>
  <c r="J5" i="32" s="1"/>
  <c r="J7" i="32" l="1"/>
  <c r="J12" i="32"/>
  <c r="J14" i="33"/>
  <c r="A4" i="33"/>
  <c r="J13" i="32" l="1"/>
  <c r="J14" i="32" s="1"/>
  <c r="G15" i="31"/>
  <c r="J15" i="31" s="1"/>
  <c r="G14" i="31"/>
  <c r="J14" i="31" s="1"/>
  <c r="G11" i="31"/>
  <c r="J11" i="31" s="1"/>
  <c r="G10" i="31"/>
  <c r="J10" i="31" s="1"/>
  <c r="G9" i="31"/>
  <c r="J9" i="31" s="1"/>
  <c r="G6" i="31"/>
  <c r="J6" i="31" s="1"/>
  <c r="G5" i="31"/>
  <c r="J5" i="31" s="1"/>
  <c r="A4" i="32" l="1"/>
  <c r="A8" i="32"/>
  <c r="J16" i="31"/>
  <c r="J7" i="31"/>
  <c r="J12" i="31"/>
  <c r="J17" i="31" l="1"/>
  <c r="A4" i="31" s="1"/>
  <c r="G15" i="30"/>
  <c r="J15" i="30" s="1"/>
  <c r="G14" i="30"/>
  <c r="J14" i="30" s="1"/>
  <c r="G11" i="30"/>
  <c r="J11" i="30" s="1"/>
  <c r="G10" i="30"/>
  <c r="J10" i="30" s="1"/>
  <c r="G9" i="30"/>
  <c r="J9" i="30" s="1"/>
  <c r="G6" i="30"/>
  <c r="J6" i="30" s="1"/>
  <c r="G5" i="30"/>
  <c r="J5" i="30" s="1"/>
  <c r="J7" i="30" l="1"/>
  <c r="J16" i="30"/>
  <c r="J12" i="30"/>
  <c r="J18" i="31"/>
  <c r="A13" i="31"/>
  <c r="A8" i="31"/>
  <c r="J17" i="30" l="1"/>
  <c r="J18" i="30" s="1"/>
  <c r="G13" i="29"/>
  <c r="J13" i="29" s="1"/>
  <c r="G12" i="29"/>
  <c r="J12" i="29" s="1"/>
  <c r="G11" i="29"/>
  <c r="J11" i="29" s="1"/>
  <c r="G10" i="29"/>
  <c r="J10" i="29" s="1"/>
  <c r="G7" i="29"/>
  <c r="J7" i="29" s="1"/>
  <c r="G6" i="29"/>
  <c r="J6" i="29" s="1"/>
  <c r="G5" i="29"/>
  <c r="J5" i="29" s="1"/>
  <c r="A4" i="30" l="1"/>
  <c r="A8" i="30"/>
  <c r="A13" i="30"/>
  <c r="J14" i="29"/>
  <c r="J8" i="29"/>
  <c r="J15" i="29" l="1"/>
  <c r="J16" i="29" s="1"/>
  <c r="G13" i="28"/>
  <c r="J13" i="28" s="1"/>
  <c r="G12" i="28"/>
  <c r="J12" i="28" s="1"/>
  <c r="G11" i="28"/>
  <c r="J11" i="28" s="1"/>
  <c r="G10" i="28"/>
  <c r="J10" i="28" s="1"/>
  <c r="G7" i="28"/>
  <c r="J7" i="28" s="1"/>
  <c r="G6" i="28"/>
  <c r="J6" i="28" s="1"/>
  <c r="G5" i="28"/>
  <c r="J5" i="28" s="1"/>
  <c r="A9" i="29" l="1"/>
  <c r="A4" i="29"/>
  <c r="J14" i="28"/>
  <c r="J8" i="28"/>
  <c r="J15" i="28" l="1"/>
  <c r="G12" i="27"/>
  <c r="J12" i="27" s="1"/>
  <c r="G11" i="27"/>
  <c r="J11" i="27" s="1"/>
  <c r="G10" i="27"/>
  <c r="J10" i="27" s="1"/>
  <c r="G7" i="27"/>
  <c r="J7" i="27" s="1"/>
  <c r="G6" i="27"/>
  <c r="J6" i="27" s="1"/>
  <c r="G5" i="27"/>
  <c r="J5" i="27" s="1"/>
  <c r="J13" i="27" l="1"/>
  <c r="J16" i="28"/>
  <c r="A9" i="28"/>
  <c r="A4" i="28"/>
  <c r="J8" i="27"/>
  <c r="J14" i="27" s="1"/>
  <c r="J15" i="27" s="1"/>
  <c r="A9" i="27" l="1"/>
  <c r="A4" i="27"/>
  <c r="G12" i="26"/>
  <c r="J12" i="26" s="1"/>
  <c r="G11" i="26"/>
  <c r="J11" i="26" s="1"/>
  <c r="G10" i="26"/>
  <c r="J10" i="26" s="1"/>
  <c r="G7" i="26"/>
  <c r="J7" i="26" s="1"/>
  <c r="G6" i="26"/>
  <c r="J6" i="26" s="1"/>
  <c r="G5" i="26"/>
  <c r="J5" i="26" s="1"/>
  <c r="J8" i="26" l="1"/>
  <c r="J13" i="26"/>
  <c r="J14" i="26" l="1"/>
  <c r="A9" i="26" s="1"/>
  <c r="G5" i="25"/>
  <c r="J5" i="25" s="1"/>
  <c r="J6" i="25" s="1"/>
  <c r="J15" i="26" l="1"/>
  <c r="A4" i="26"/>
  <c r="J7" i="25"/>
  <c r="J8" i="25" s="1"/>
  <c r="G14" i="24"/>
  <c r="J14" i="24" s="1"/>
  <c r="G13" i="24"/>
  <c r="J13" i="24" s="1"/>
  <c r="G12" i="24"/>
  <c r="J12" i="24" s="1"/>
  <c r="G11" i="24"/>
  <c r="J11" i="24" s="1"/>
  <c r="G10" i="24"/>
  <c r="J10" i="24" s="1"/>
  <c r="G7" i="24"/>
  <c r="J7" i="24" s="1"/>
  <c r="G6" i="24"/>
  <c r="J6" i="24" s="1"/>
  <c r="G5" i="24"/>
  <c r="J5" i="24" s="1"/>
  <c r="A4" i="25" l="1"/>
  <c r="J15" i="24"/>
  <c r="J8" i="24"/>
  <c r="J16" i="24" l="1"/>
  <c r="J17" i="24" s="1"/>
  <c r="G5" i="23"/>
  <c r="J5" i="23" s="1"/>
  <c r="J6" i="23" s="1"/>
  <c r="A4" i="24" l="1"/>
  <c r="A9" i="24"/>
  <c r="J7" i="23"/>
  <c r="J8" i="23" s="1"/>
  <c r="G8" i="22"/>
  <c r="J8" i="22" s="1"/>
  <c r="J9" i="22" s="1"/>
  <c r="G5" i="22"/>
  <c r="J5" i="22" s="1"/>
  <c r="J6" i="22" s="1"/>
  <c r="A4" i="23" l="1"/>
  <c r="J10" i="22"/>
  <c r="J11" i="22" s="1"/>
  <c r="G8" i="21"/>
  <c r="J8" i="21" s="1"/>
  <c r="J9" i="21" s="1"/>
  <c r="G5" i="21"/>
  <c r="J5" i="21" s="1"/>
  <c r="J6" i="21" s="1"/>
  <c r="A7" i="22" l="1"/>
  <c r="A4" i="22"/>
  <c r="J10" i="21"/>
  <c r="J11" i="21" s="1"/>
  <c r="A7" i="21" l="1"/>
  <c r="A4" i="21"/>
  <c r="G8" i="20"/>
  <c r="J8" i="20" s="1"/>
  <c r="J9" i="20" s="1"/>
  <c r="G5" i="20"/>
  <c r="J5" i="20" s="1"/>
  <c r="J6" i="20" s="1"/>
  <c r="J10" i="20" l="1"/>
  <c r="J11" i="20" s="1"/>
  <c r="A7" i="20" l="1"/>
  <c r="A4" i="20"/>
  <c r="G8" i="19"/>
  <c r="J8" i="19" s="1"/>
  <c r="J9" i="19" s="1"/>
  <c r="G5" i="19"/>
  <c r="J5" i="19" s="1"/>
  <c r="J6" i="19" s="1"/>
  <c r="J10" i="19" l="1"/>
  <c r="J11" i="19" s="1"/>
  <c r="A7" i="19" l="1"/>
  <c r="A4" i="19"/>
  <c r="G15" i="18"/>
  <c r="J15" i="18" s="1"/>
  <c r="G14" i="18"/>
  <c r="J14" i="18" s="1"/>
  <c r="G13" i="18"/>
  <c r="J13" i="18" s="1"/>
  <c r="G12" i="18"/>
  <c r="J12" i="18" s="1"/>
  <c r="G11" i="18"/>
  <c r="J11" i="18" s="1"/>
  <c r="G8" i="18"/>
  <c r="J8" i="18" s="1"/>
  <c r="G7" i="18"/>
  <c r="J7" i="18" s="1"/>
  <c r="G6" i="18"/>
  <c r="J6" i="18" s="1"/>
  <c r="G5" i="18"/>
  <c r="J5" i="18" s="1"/>
  <c r="J9" i="18" l="1"/>
  <c r="J16" i="18"/>
  <c r="J17" i="18" l="1"/>
  <c r="A10" i="18" s="1"/>
  <c r="G8" i="17"/>
  <c r="J8" i="17" s="1"/>
  <c r="J9" i="17" s="1"/>
  <c r="G5" i="17"/>
  <c r="J5" i="17" s="1"/>
  <c r="J6" i="17" s="1"/>
  <c r="J18" i="18" l="1"/>
  <c r="A4" i="18"/>
  <c r="J10" i="17"/>
  <c r="J11" i="17" s="1"/>
  <c r="A7" i="17" l="1"/>
  <c r="A4" i="17"/>
  <c r="G17" i="16"/>
  <c r="J17" i="16" s="1"/>
  <c r="G16" i="16"/>
  <c r="J16" i="16" s="1"/>
  <c r="G15" i="16"/>
  <c r="J15" i="16" s="1"/>
  <c r="G14" i="16"/>
  <c r="J14" i="16" s="1"/>
  <c r="G13" i="16"/>
  <c r="J13" i="16" s="1"/>
  <c r="G12" i="16"/>
  <c r="J12" i="16" s="1"/>
  <c r="G11" i="16"/>
  <c r="J11" i="16" s="1"/>
  <c r="G8" i="16"/>
  <c r="J8" i="16" s="1"/>
  <c r="G7" i="16"/>
  <c r="J7" i="16" s="1"/>
  <c r="G6" i="16"/>
  <c r="J6" i="16" s="1"/>
  <c r="G5" i="16"/>
  <c r="J5" i="16" s="1"/>
  <c r="J18" i="16" l="1"/>
  <c r="J9" i="16"/>
  <c r="J19" i="16" l="1"/>
  <c r="J20" i="16" s="1"/>
  <c r="G5" i="15"/>
  <c r="J5" i="15" s="1"/>
  <c r="J6" i="15" s="1"/>
  <c r="A4" i="16" l="1"/>
  <c r="A10" i="16"/>
  <c r="J7" i="15"/>
  <c r="J8" i="15" s="1"/>
  <c r="G9" i="14"/>
  <c r="J9" i="14" s="1"/>
  <c r="G8" i="14"/>
  <c r="J8" i="14" s="1"/>
  <c r="G5" i="14"/>
  <c r="J5" i="14" s="1"/>
  <c r="J6" i="14" s="1"/>
  <c r="J10" i="14" l="1"/>
  <c r="A4" i="15"/>
  <c r="J11" i="14"/>
  <c r="J12" i="14" s="1"/>
  <c r="A4" i="14" l="1"/>
  <c r="A7" i="14"/>
  <c r="G17" i="13"/>
  <c r="J17" i="13" s="1"/>
  <c r="G16" i="13"/>
  <c r="J16" i="13" s="1"/>
  <c r="G15" i="13"/>
  <c r="J15" i="13" s="1"/>
  <c r="G14" i="13"/>
  <c r="J14" i="13" s="1"/>
  <c r="G13" i="13"/>
  <c r="J13" i="13" s="1"/>
  <c r="G12" i="13"/>
  <c r="J12" i="13" s="1"/>
  <c r="G11" i="13"/>
  <c r="J11" i="13" s="1"/>
  <c r="G8" i="13"/>
  <c r="J8" i="13" s="1"/>
  <c r="G7" i="13"/>
  <c r="J7" i="13" s="1"/>
  <c r="G6" i="13"/>
  <c r="J6" i="13" s="1"/>
  <c r="G5" i="13"/>
  <c r="J5" i="13" s="1"/>
  <c r="J9" i="13" l="1"/>
  <c r="J18" i="13"/>
  <c r="J19" i="13" l="1"/>
  <c r="J20" i="13" s="1"/>
  <c r="G14" i="12"/>
  <c r="J14" i="12" s="1"/>
  <c r="G13" i="12"/>
  <c r="J13" i="12" s="1"/>
  <c r="G12" i="12"/>
  <c r="J12" i="12" s="1"/>
  <c r="G11" i="12"/>
  <c r="J11" i="12" s="1"/>
  <c r="G10" i="12"/>
  <c r="J10" i="12" s="1"/>
  <c r="G7" i="12"/>
  <c r="J7" i="12" s="1"/>
  <c r="G6" i="12"/>
  <c r="J6" i="12" s="1"/>
  <c r="G5" i="12"/>
  <c r="J5" i="12" s="1"/>
  <c r="A4" i="13" l="1"/>
  <c r="A10" i="13"/>
  <c r="J15" i="12"/>
  <c r="J8" i="12"/>
  <c r="J16" i="12" l="1"/>
  <c r="J17" i="12" s="1"/>
  <c r="G12" i="11"/>
  <c r="J12" i="11" s="1"/>
  <c r="G11" i="11"/>
  <c r="J11" i="11" s="1"/>
  <c r="G10" i="11"/>
  <c r="J10" i="11" s="1"/>
  <c r="G9" i="11"/>
  <c r="J9" i="11" s="1"/>
  <c r="G6" i="11"/>
  <c r="J6" i="11" s="1"/>
  <c r="G5" i="11"/>
  <c r="J5" i="11" s="1"/>
  <c r="A4" i="12" l="1"/>
  <c r="A9" i="12"/>
  <c r="J7" i="11"/>
  <c r="J13" i="11"/>
  <c r="J14" i="11" l="1"/>
  <c r="J15" i="11" s="1"/>
  <c r="G9" i="10"/>
  <c r="J9" i="10" s="1"/>
  <c r="G8" i="10"/>
  <c r="J8" i="10" s="1"/>
  <c r="G5" i="10"/>
  <c r="J5" i="10" s="1"/>
  <c r="J6" i="10" s="1"/>
  <c r="A4" i="11" l="1"/>
  <c r="A8" i="11"/>
  <c r="J10" i="10"/>
  <c r="J11" i="10" s="1"/>
  <c r="J12" i="10" s="1"/>
  <c r="A4" i="10" l="1"/>
  <c r="A7" i="10"/>
  <c r="G9" i="9"/>
  <c r="J9" i="9" s="1"/>
  <c r="G8" i="9"/>
  <c r="J8" i="9" s="1"/>
  <c r="G5" i="9"/>
  <c r="J5" i="9" s="1"/>
  <c r="J6" i="9" s="1"/>
  <c r="J10" i="9" l="1"/>
  <c r="J11" i="9" s="1"/>
  <c r="J12" i="9" s="1"/>
  <c r="G9" i="8"/>
  <c r="J9" i="8" s="1"/>
  <c r="G8" i="8"/>
  <c r="J8" i="8" s="1"/>
  <c r="G5" i="8"/>
  <c r="J5" i="8" s="1"/>
  <c r="J6" i="8" s="1"/>
  <c r="J10" i="8" l="1"/>
  <c r="J11" i="8" s="1"/>
  <c r="J12" i="8" s="1"/>
  <c r="A4" i="9"/>
  <c r="A7" i="9"/>
  <c r="A4" i="8" l="1"/>
  <c r="A7" i="8"/>
  <c r="G9" i="7"/>
  <c r="J9" i="7" s="1"/>
  <c r="G8" i="7"/>
  <c r="J8" i="7" s="1"/>
  <c r="G5" i="7"/>
  <c r="J5" i="7" s="1"/>
  <c r="J6" i="7" s="1"/>
  <c r="J10" i="7" l="1"/>
  <c r="J11" i="7" s="1"/>
  <c r="J12" i="7" s="1"/>
  <c r="G9" i="6"/>
  <c r="J9" i="6" s="1"/>
  <c r="G8" i="6"/>
  <c r="J8" i="6" s="1"/>
  <c r="G5" i="6"/>
  <c r="J5" i="6" s="1"/>
  <c r="J6" i="6" s="1"/>
  <c r="J10" i="6" l="1"/>
  <c r="J11" i="6" s="1"/>
  <c r="J12" i="6" s="1"/>
  <c r="A4" i="7"/>
  <c r="A7" i="7"/>
  <c r="A4" i="6" l="1"/>
  <c r="A7" i="6"/>
  <c r="G11" i="5"/>
  <c r="J11" i="5" s="1"/>
  <c r="J12" i="5" s="1"/>
  <c r="G8" i="5"/>
  <c r="J8" i="5" s="1"/>
  <c r="J9" i="5" s="1"/>
  <c r="G5" i="5"/>
  <c r="J5" i="5" s="1"/>
  <c r="J6" i="5" s="1"/>
  <c r="J13" i="5" l="1"/>
  <c r="J14" i="5" s="1"/>
  <c r="A10" i="5" l="1"/>
  <c r="A4" i="5"/>
  <c r="A7" i="5"/>
  <c r="G11" i="4"/>
  <c r="J11" i="4" s="1"/>
  <c r="J12" i="4" s="1"/>
  <c r="G8" i="4"/>
  <c r="J8" i="4" s="1"/>
  <c r="J9" i="4" s="1"/>
  <c r="G5" i="4"/>
  <c r="J5" i="4" s="1"/>
  <c r="J6" i="4" s="1"/>
  <c r="J13" i="4" l="1"/>
  <c r="J14" i="4" s="1"/>
  <c r="A10" i="4" l="1"/>
  <c r="A4" i="4"/>
  <c r="A7" i="4"/>
  <c r="G10" i="3"/>
  <c r="J10" i="3" s="1"/>
  <c r="J11" i="3" s="1"/>
  <c r="G7" i="3"/>
  <c r="J7" i="3" s="1"/>
  <c r="G6" i="3"/>
  <c r="J6" i="3" s="1"/>
  <c r="G5" i="3"/>
  <c r="J5" i="3" s="1"/>
  <c r="J8" i="3" l="1"/>
  <c r="J12" i="3" s="1"/>
  <c r="J13" i="3" s="1"/>
  <c r="A9" i="3" l="1"/>
  <c r="A4" i="3"/>
  <c r="G5" i="2"/>
  <c r="J5" i="2" s="1"/>
  <c r="J6" i="2" s="1"/>
  <c r="J7" i="2" l="1"/>
  <c r="J8" i="2" s="1"/>
  <c r="A4" i="2" l="1"/>
</calcChain>
</file>

<file path=xl/sharedStrings.xml><?xml version="1.0" encoding="utf-8"?>
<sst xmlns="http://schemas.openxmlformats.org/spreadsheetml/2006/main" count="2376" uniqueCount="344">
  <si>
    <t>فصل</t>
  </si>
  <si>
    <t>شرح فصل</t>
  </si>
  <si>
    <t>آيتم</t>
  </si>
  <si>
    <t>شرح آيتم</t>
  </si>
  <si>
    <t>بهاي واحد</t>
  </si>
  <si>
    <t>واحد</t>
  </si>
  <si>
    <t>شرح کار : کندن و خارج کردن بوته و ریشه‌های مربوط در زمین‌های پوشیده از آن‌ها.</t>
  </si>
  <si>
    <t>واحد : مترمربع</t>
  </si>
  <si>
    <t>شماره آيتم : 11010101</t>
  </si>
  <si>
    <t>فهرست بهاي ابنیه 1400</t>
  </si>
  <si>
    <t>فصل 01(عملیات تخریب)</t>
  </si>
  <si>
    <t>رديف</t>
  </si>
  <si>
    <t>كد عامل</t>
  </si>
  <si>
    <t>شرح</t>
  </si>
  <si>
    <t>مقياس</t>
  </si>
  <si>
    <t>مقدار</t>
  </si>
  <si>
    <t>مقياس/مقدار</t>
  </si>
  <si>
    <t>ضريب</t>
  </si>
  <si>
    <t>بهاي كل</t>
  </si>
  <si>
    <t xml:space="preserve">گریدر به قدرت حدود180 اسب بخار باراننده </t>
  </si>
  <si>
    <t>دستگاه -  ساعت</t>
  </si>
  <si>
    <t>جمع ماشين آلات و ابزار</t>
  </si>
  <si>
    <t>جمع واحد کار (فهرست بها):</t>
  </si>
  <si>
    <t>جمع واحد کار (آناليز):</t>
  </si>
  <si>
    <t>www.sharifsoft.com</t>
  </si>
  <si>
    <t>مقايسه آناليز نسبت به فهرست بها:</t>
  </si>
  <si>
    <t>شرح کار : کندن و یا بریدن و در صورت لزوم ریشه کن کردن هرنوع نهال، در صورتی که محیط بن آن کمتر از ۱۵ سانتی‌متر باشد، به ازای هر ۵ سانتی‌متر محیط بن (کسر ۵ سانتی‌متر به تناسب محاسبه می‌شود) و حمل آن به خارج کارگاه.</t>
  </si>
  <si>
    <t>واحد : اصله</t>
  </si>
  <si>
    <t>شماره آيتم : 11010102</t>
  </si>
  <si>
    <t xml:space="preserve">کارگر ساده </t>
  </si>
  <si>
    <t>نفر -  ساعت</t>
  </si>
  <si>
    <t xml:space="preserve">نجار در و پنجره ساز درجه یک </t>
  </si>
  <si>
    <t>کمک نجار</t>
  </si>
  <si>
    <t>جمع نيروي انساني</t>
  </si>
  <si>
    <t xml:space="preserve">اره بنزینی متحرک چوب </t>
  </si>
  <si>
    <t xml:space="preserve">شرح کار : سوراخ کردن سطوح بتنی و بتن مسلح، به قطر تا 4 سانتی‌متر با استفاده از ابزار دورانی‌چکشی. </t>
  </si>
  <si>
    <t>واحد : مترطول</t>
  </si>
  <si>
    <t>شماره آيتم : 11010220</t>
  </si>
  <si>
    <t>کارگر فنی ماهر</t>
  </si>
  <si>
    <t>دریل هیلتی</t>
  </si>
  <si>
    <t>مته الماسه به قطر 32 میلیمتر</t>
  </si>
  <si>
    <t>عدد</t>
  </si>
  <si>
    <t>جمع مصالح</t>
  </si>
  <si>
    <t xml:space="preserve">شرح کار : سوراخ کردن سطوح بتنی و بتن مسلح، به قطر تا 15 سانتی‌متر به روش مغزه گیری. </t>
  </si>
  <si>
    <t>شماره آيتم : 11010230</t>
  </si>
  <si>
    <t>دستگاه مغره گیری هیلتی</t>
  </si>
  <si>
    <t>مته مغزه گیری به قطر 10 سانتیمتر</t>
  </si>
  <si>
    <t xml:space="preserve">شرح کار : تخریب کلی ساختمان‌های با مصالح خشتی و چینه‌ای. </t>
  </si>
  <si>
    <t>شماره آيتم : 11010301</t>
  </si>
  <si>
    <t xml:space="preserve">کامیون کمپرسی به ظرفیت حدود 5 تن با راننده </t>
  </si>
  <si>
    <t xml:space="preserve">لودرچرخ لاستیکی به قدرت حدود200  اسب بخار باراننده </t>
  </si>
  <si>
    <t xml:space="preserve">شرح کار : تخریب کلی ساختمان‌های با مصالح بنایی غیر از خشتی و چینه‌ای. </t>
  </si>
  <si>
    <t>شماره آيتم : 11010302</t>
  </si>
  <si>
    <t xml:space="preserve">شرح کار : تخریب بنایی‌های با مصالح خشتی و چینه‌ای. </t>
  </si>
  <si>
    <t>واحد : مترمکعب</t>
  </si>
  <si>
    <t>شماره آيتم : 11010401</t>
  </si>
  <si>
    <t xml:space="preserve">بیل </t>
  </si>
  <si>
    <t xml:space="preserve">فرغون </t>
  </si>
  <si>
    <t>دستگاه</t>
  </si>
  <si>
    <t xml:space="preserve">شرح کار : تخریب بنایی‌های با مصالح غیر از خشتی و چینه‌ای که با ملات ماسه سیمان، یا باتارد چیده شده باشد. </t>
  </si>
  <si>
    <t>شماره آيتم : 11010402</t>
  </si>
  <si>
    <t xml:space="preserve">شرح کار : تخریب بنایی‌های با مصالح غیر از خشتی و چینه‌ای که با ملات گل آهک، ماسه آهک، یا گچ و خاک چیده شده باشد. </t>
  </si>
  <si>
    <t>شماره آيتم : 11010403</t>
  </si>
  <si>
    <t xml:space="preserve">شرح کار : تخریب سقف آجری با تیرآهن یا بدون تیرآهن، به هرضخامت، با برداشتن تیرآهن‌های مربوط. </t>
  </si>
  <si>
    <t>شماره آيتم : 11010404</t>
  </si>
  <si>
    <t>برشکار</t>
  </si>
  <si>
    <t xml:space="preserve">بهای پرکردن کپسول 40 لیتری   اکسیژن </t>
  </si>
  <si>
    <t xml:space="preserve">بهای پرکردن کپسول 11 کیلویی  بوتان وپروپان </t>
  </si>
  <si>
    <t xml:space="preserve">شرح کار : تخریب بتن غیرمسلح. </t>
  </si>
  <si>
    <t>شماره آيتم : 11010405</t>
  </si>
  <si>
    <t>متصدی کمپرسور</t>
  </si>
  <si>
    <t>چکش گیر (مینور)</t>
  </si>
  <si>
    <t>کمپرسور باظرفیت حدود 5 متر مکعب دردقیقه (180 سی اف ام) با شیلنگ مربوط</t>
  </si>
  <si>
    <t>کلنگ دوسر</t>
  </si>
  <si>
    <t xml:space="preserve">چکش دج بر32 کیلوگرم </t>
  </si>
  <si>
    <t xml:space="preserve">شرح کار : تخریب بتن مسلح، به انضمام بریدن میلگردها. </t>
  </si>
  <si>
    <t>شماره آيتم : 11010406</t>
  </si>
  <si>
    <t>شرح کار : تخریب شفته با هرعیار.</t>
  </si>
  <si>
    <t>شماره آيتم : 11010407</t>
  </si>
  <si>
    <t xml:space="preserve">شرح کار : تفکیک، دسته بندی و یا چیدن آجرها، بلوک‌ها، سنگ‌ها و مصالح مشابه حاصل از تخریب یا برچیدن. </t>
  </si>
  <si>
    <t>شماره آيتم : 11010408</t>
  </si>
  <si>
    <t xml:space="preserve">شرح کار : تخریب سقف تیرچه و بلوک با هر نوع مصالح و به هر ضخامت به انضمام بریدن تیرچه و میلگردها. </t>
  </si>
  <si>
    <t>شماره آيتم : 11010409</t>
  </si>
  <si>
    <t xml:space="preserve">شرح کار : برچیدن سنگ لاشه یا قلوه که به صورت خشکه‌چینی اجرا شده باشد. </t>
  </si>
  <si>
    <t>شماره آيتم : 11010410</t>
  </si>
  <si>
    <t xml:space="preserve">شرح کار : تخریب  انواع دیوار پانلی مشبک عایق‌دار و دیوار پانلی ماندگار.        </t>
  </si>
  <si>
    <t>شماره آيتم : 11010412</t>
  </si>
  <si>
    <t xml:space="preserve">شرح کار : برچیدن فرش کف آجری، موزاییکی یا کفپوش‌های بتنی همراه با ملات مربوط. </t>
  </si>
  <si>
    <t>شماره آيتم : 11010502</t>
  </si>
  <si>
    <t xml:space="preserve">شرح کار : برچیدن هر نوع سنگ پلاک از کلیه سطوح اجرا شده و تراشیدن ملات مربوط در صورت لزوم. </t>
  </si>
  <si>
    <t>شماره آيتم : 11010503</t>
  </si>
  <si>
    <t xml:space="preserve">شرح کار : برچیدن فرش کف از سنگ‌های لاشه ریشه‌دار یا قلوه، همراه با ملات مربوط. </t>
  </si>
  <si>
    <t>شماره آيتم : 11010504</t>
  </si>
  <si>
    <t xml:space="preserve">شرح کار : برچیدن کاشی سرامیکی و تراشیدن چسباننده مربوط در صورت لزوم.   </t>
  </si>
  <si>
    <t>شماره آيتم : 11010505</t>
  </si>
  <si>
    <t xml:space="preserve">شرح کار : تراشیدن اندود گچ و خاک از روی کلیه سطوح همراه با اندود گچ روی آن در صورت وجود. </t>
  </si>
  <si>
    <t>شماره آيتم : 11010508</t>
  </si>
  <si>
    <t xml:space="preserve">شرح کار : برچیدن جدول‌های بتنی پیش‌ساخته و سنگی با هر ابعاد. </t>
  </si>
  <si>
    <t>شماره آيتم : 11010515</t>
  </si>
  <si>
    <t xml:space="preserve">شرح کار : کسر‌بها به ردیف‌های 010502،  010503 و 010505، در صورتی که مصالح مربوط بدون استفاده از ملات و به طریق خشک نصب شده باشند. </t>
  </si>
  <si>
    <t>شماره آيتم : 11010517</t>
  </si>
  <si>
    <t xml:space="preserve">شرح کار : کندن آسفالت بام به ضخامت تا ۲ سانتی متر.   </t>
  </si>
  <si>
    <t>شماره آيتم : 11010901</t>
  </si>
  <si>
    <t xml:space="preserve">شرح کار : اضافه‌بها به ردیف ٠١٠٩٠١، به ازای هر سانتی‌متر اضافه ضخامت نسبت به مازاد ۲ سانتی‌متر (کسر سانتی‌متر به تناسب محاسبه می‌شود). </t>
  </si>
  <si>
    <t>شماره آيتم : 11010902</t>
  </si>
  <si>
    <t xml:space="preserve">شرح کار : کندن آسفالت برای لکه‌گیری به ضخامت تا ۵ سانتی‌متر بر حسب سطح کنده شده. </t>
  </si>
  <si>
    <t>شماره آيتم : 11010903</t>
  </si>
  <si>
    <t xml:space="preserve">شرح کار : اضافه‌بها به ردیف ٠١٠٩٠٣، به ازای هر سانتی‌متر اضافه ضخامت مازاد بر ۵ سانتی‌متر (کسر سانتی‌متر به تناسب محاسبه می‌شود). </t>
  </si>
  <si>
    <t>شماره آيتم : 11010904</t>
  </si>
  <si>
    <t xml:space="preserve">شرح کار : شیار انداختن و کندن آسفالت به عرض تا ٨ سانتی‌متر و عمق تا ١٠ سانتی‌متر با ماشین شیار‌زن. </t>
  </si>
  <si>
    <t>شماره آيتم : 11010905</t>
  </si>
  <si>
    <t>کارگر نقشه‌برداری (میرکش)</t>
  </si>
  <si>
    <t>ماشین شیارزن</t>
  </si>
  <si>
    <t>ناخن ماشین شیارزن</t>
  </si>
  <si>
    <t xml:space="preserve">وانت 5 /1 تن با راننده </t>
  </si>
  <si>
    <t>آب لوله کشی شهری</t>
  </si>
  <si>
    <t>مترمکعب</t>
  </si>
  <si>
    <t xml:space="preserve">گازوییل </t>
  </si>
  <si>
    <t>لیتر</t>
  </si>
  <si>
    <t>شرح کار : اضافه‌بها به ردیف ٠١٠٩٠۵، به ازای هر سانتی‌متر اضافه عمق مازاد بر ١٠ سانتی‌متر (کسر سانتی‌متر به تناسب محاسبه می‌شود).</t>
  </si>
  <si>
    <t>شماره آيتم : 11010906</t>
  </si>
  <si>
    <t>شرح کار : برش آسفالت با کاتر به عمق تا ٧ سانتی‌متر (اندازه‌گیری برحسب طول هر خط برش).</t>
  </si>
  <si>
    <t>شماره آيتم : 11010907</t>
  </si>
  <si>
    <t>اپراتور دستگاه برش آسفالت (کاتر)</t>
  </si>
  <si>
    <t>دستگاه برش آسفالت (کاتر)</t>
  </si>
  <si>
    <t>تیغه برش کاتر</t>
  </si>
  <si>
    <t xml:space="preserve">بیل مکانیکی چرخ لاستیکی یازنجیری  به قدرت حدود100 اسب بخار با راننده </t>
  </si>
  <si>
    <t xml:space="preserve">شرح کار : اضافه‌بها به ردیف ٠١٠٩٠٧، به ازای هر سانتی‌متر اضافه عمق مازاد بر ٧ سانتی‌متر، اندازه‌گیری برحسب طول هر خط برش(کسر سانتی‌متر به تناسب محاسبه می‌شود). </t>
  </si>
  <si>
    <t>شماره آيتم : 11010908</t>
  </si>
  <si>
    <t xml:space="preserve">شرح کار : تخریب کلی آسفالت  به ضخامت تا ۵ سانتی‌متر. </t>
  </si>
  <si>
    <t>شماره آيتم : 11010909</t>
  </si>
  <si>
    <t>شرح کار : اضافه‌بها به ردیف ٠١٠٩٠٩ ، به ازای هر سانتی‌متر اضافه ضخامت مازاد بر ۵ سانتی‌متر (کسر سانتی‌متر به تناسب محاسبه می‌شود).</t>
  </si>
  <si>
    <t>شماره آيتم : 11010910</t>
  </si>
  <si>
    <t xml:space="preserve">شرح کار : تراشیدن آسفالت به صورت پیوسته با ماشین مخصوص آسفالت تراش، به ضخامت تا ۵ سانتی‌متر. </t>
  </si>
  <si>
    <t>شماره آيتم : 11010911</t>
  </si>
  <si>
    <t>متصدی ماشین‌ آسفالت تراش</t>
  </si>
  <si>
    <t>ماشین آسفالت تراش</t>
  </si>
  <si>
    <t>شرح کار : اضافه بها به ردیف 010911 به ازای هر سانتی متر اضافه ضخامت مازاد بر 5 سانتی متر (کسر سانتی متر به تناسب محاسبه می شود).</t>
  </si>
  <si>
    <t>شماره آيتم : 11010912</t>
  </si>
  <si>
    <t>شرح کار : تخریب آسفالت بین دو خط برش (با فاصله حداکثر 1/5 متر) با وسایل مکانیکی مانند کمپرسور یا بیل هیدرولیکی، به ضخامت تا ٧ سانتی‌متر و برداشتن آن.</t>
  </si>
  <si>
    <t>شماره آيتم : 11010913</t>
  </si>
  <si>
    <t>شرح کار : اضافه بها به ردیف 010913 به ازای هر سانتی متر اضافه ضخامت مازاد بر 7 سانتی متر (کسر سانتی متر به تناسب محاسبه می شود).</t>
  </si>
  <si>
    <t>شماره آيتم : 11010914</t>
  </si>
  <si>
    <t xml:space="preserve">شرح کار : تراشیدن آسفالت برای لکه‌گیری به صورت غیرپیوسته و پراکنده با ماشین مخصوص آسفالت تراش، به ضخامت تا ۵ سانتی‌متر. </t>
  </si>
  <si>
    <t>شماره آيتم : 11010915</t>
  </si>
  <si>
    <t xml:space="preserve">شرح کار : اضافه‌بها به ردیف ٠١٠٩١5 به ازای هر سانتی‌متر اضافه ضخامت مازاد بر ۵ سانتی‌متر (کسر سانتی‌متر به تناسب محاسبه می‌شود). </t>
  </si>
  <si>
    <t>شماره آيتم : 11010916</t>
  </si>
  <si>
    <t xml:space="preserve">شرح کار : برش بتن به انضمام بریدن میلگردها، با کاتر به ضخامت تا 15 سانتی‌متر (اندازه گیری برحسب هر خط برش). </t>
  </si>
  <si>
    <t>واحد : متر طول</t>
  </si>
  <si>
    <t>شماره آيتم : 11010920</t>
  </si>
  <si>
    <t xml:space="preserve">شرح کار : اضافه‌بها نسبت به ردیف 010920، به ازای هر سانتی‌متر اضافه ضخامت مازاد بر 15 سانتی‌متر تا 25 سانتی‌متر (کسر سانتی‌متر به تناسب محاسبه می‌شود.) </t>
  </si>
  <si>
    <t>شماره آيتم : 11010921</t>
  </si>
  <si>
    <t xml:space="preserve">شرح کار : لجن‌برداری، حمل با هر نوع وسیله دستی، تا فاصله ۵۰ متری و تخلیه آن‌ها. </t>
  </si>
  <si>
    <t>شماره آيتم : 11020101</t>
  </si>
  <si>
    <t>فصل 02(عملیات خاکی با دست)</t>
  </si>
  <si>
    <t xml:space="preserve">شرح کار : کندن زمین در زمین‌های خاکی و ریختن خاک‌های کنده شده به کنار محل‌های مربوط. </t>
  </si>
  <si>
    <t>شماره آيتم : 11020102</t>
  </si>
  <si>
    <t xml:space="preserve">شرح کار : کندن زمین در زمین‌های سنگی و ریختن مواد کنده شده به کنار محل‌های مربوط. </t>
  </si>
  <si>
    <t>شماره آيتم : 11020104</t>
  </si>
  <si>
    <t xml:space="preserve">شرح کار : اضافه‌بها به ردیف‌‌های ۰۲۰۱۰۲ و ۰۲۰۱۰۴، هرگاه عمق کندن زمین بیش از ۲ متر باشد، برای حجم واقع بین ۲ تا ۴ متر، یک بار و برای حجم واقع بین ۴ تا ۶ متر، دو بار و به همین ترتیب برای عمق‌های بیشتر تا ۱۰ متر. </t>
  </si>
  <si>
    <t>شماره آيتم : 11020201</t>
  </si>
  <si>
    <t>شرح کار : اضافه بها، به ردیف  های 020102 و 020104، در صورتی که، عملیات پایین تراز سطح آب زیرزمینی صورت گیرد و برای آبکشی حین انجام کار، به کاربردن تلمبه موتوری ضروری باشد.</t>
  </si>
  <si>
    <t>شماره آيتم : 11020202</t>
  </si>
  <si>
    <t xml:space="preserve">متصدی پمپ اب </t>
  </si>
  <si>
    <t xml:space="preserve">موتورپمپ دیزلی تخلیه اب 4  اینچ </t>
  </si>
  <si>
    <t xml:space="preserve">شرح کار : حفرمیله چاه به قطرتا ۱٫۲ متر با مقاطع مورد نیاز در زمین‌‌های خاکی و حمل خاک‌‌های حاصله تا فاصله ۱۰ متری از دهانه چاه. </t>
  </si>
  <si>
    <t>شماره آيتم : 11020301</t>
  </si>
  <si>
    <t xml:space="preserve">مقنی چاه فاضلاب </t>
  </si>
  <si>
    <t xml:space="preserve">سطل اهنی </t>
  </si>
  <si>
    <t>کلنگ یک سر</t>
  </si>
  <si>
    <t xml:space="preserve">چرخ چاه ومتعلقات </t>
  </si>
  <si>
    <t xml:space="preserve">طناب پلاستیکی </t>
  </si>
  <si>
    <t>کیلوگرم</t>
  </si>
  <si>
    <t xml:space="preserve">شرح کار : حفر کوره (انبار)، به صورت مخروطی شکل با ابعاد مورد نیاز در زمین های خاکی و حمل خاک‌های حاصله تا فاصله 10 متری از دهانه چاه. </t>
  </si>
  <si>
    <t>شماره آيتم : 11020303</t>
  </si>
  <si>
    <t xml:space="preserve">شرح کار : اضافه‌بها نسبت به ردیف ۰۲۰۳۰۱ و 020303، هرگاه عمق چاه بیش از۲۰ متر باشد، برای حجم واقع در ۵ متر اول مازاد بر۲۰ متر، یک بار، و برای حجم واقع در ۵ متر دوم، دو بار، و برای حجم واقع در ۵ متر سوم، سه بار و به همین ترتیب برای عمق‌‌های بیشتر. </t>
  </si>
  <si>
    <t>شماره آيتم : 11020304</t>
  </si>
  <si>
    <t xml:space="preserve">دستگاه تهویه چاه ومتعلقات </t>
  </si>
  <si>
    <t xml:space="preserve">شرح کار : بارگیری مواد حاصل از هر نوع  عملیات خاکی، غیر لجنی و حمل با هر نوع وسیله دستی تا ۲۰ متر و تخلیه آن در  مواردی که استفاده از ماشین برای حمل ممکن نباشد.   </t>
  </si>
  <si>
    <t>شماره آيتم : 11020401</t>
  </si>
  <si>
    <t xml:space="preserve">شرح کار : اضافه‌بها به ردیف‌‌های ۰۲۰۱۰۱ و ۰۲۰۴۰۱، به ازای هر ۲۰ متر حمل اضافی با وسایل دستی  و حداکثر تا ۱۰۰ متر (کسر۲۰ متر به تناسب محاسبه می‌شود).   </t>
  </si>
  <si>
    <t>شماره آيتم : 11020402</t>
  </si>
  <si>
    <t xml:space="preserve">شرح کار : تسطیح و رگلاژ بستر خاکریزها یا بستر کنده شده، که با ماشین انجام شده باشد. </t>
  </si>
  <si>
    <t>شماره آيتم : 11020501</t>
  </si>
  <si>
    <t>بنای سفت کار درجه دو</t>
  </si>
  <si>
    <t>شرح کار : سرند کردن خاک، شن یا ماسه، برحسب حجم مواد سرند و مصرف شده در محل.</t>
  </si>
  <si>
    <t>شماره آيتم : 11020502</t>
  </si>
  <si>
    <t xml:space="preserve">سرندباقاب چوبی </t>
  </si>
  <si>
    <t xml:space="preserve">شرح کار : تهیه، حمل، ریختن، پخش و تسطیح هر نوع خاک زراعتی.   </t>
  </si>
  <si>
    <t>شماره آيتم : 11020503</t>
  </si>
  <si>
    <t>خاک زراعتی( نباتی)</t>
  </si>
  <si>
    <t>حمل خاک شن ماسه و مخلوط شن و ماسه</t>
  </si>
  <si>
    <t>جمع حمل</t>
  </si>
  <si>
    <t xml:space="preserve">شرح کار : ریختن خاک‌ها یا مصالح سنگی موجود در کنار پی‌‌ها، گودها، ترانشه‌ها و کانال‌‌ها، به ‌درون آن‌ها به صورت لایه لایه و در هر عمق و پخش و تسطیح لازم. </t>
  </si>
  <si>
    <t>شماره آيتم : 11020504</t>
  </si>
  <si>
    <t xml:space="preserve">شرح کار : پخش و تسطیح خاک‌‌های ریخته شده در خاکریزها به صورت لایه لایه، در هر عمق و ارتفاع به‌ غیر از پی‌‌ها، گودها، ترانشه‌ها و کانال‌‌ها. </t>
  </si>
  <si>
    <t>شماره آيتم : 11020505</t>
  </si>
  <si>
    <t xml:space="preserve">شرح کار : اختلاط انواع مصالح با دست.         </t>
  </si>
  <si>
    <t>شماره آيتم : 11020506</t>
  </si>
  <si>
    <t xml:space="preserve">شرح کار : رگلاژ و پروفیله‌کردن سطوح شیروانی‌ها یا دیواره‌های خاکی. </t>
  </si>
  <si>
    <t>شماره آيتم : 11020507</t>
  </si>
  <si>
    <t xml:space="preserve">شرح کار : احداث پله (بانکت) روی شیروانی خاک‌ریزها و یا سراشیب‌های بستر خاکریز در زمین‌های خاکی با هر سطح مقطع بابت متراژ سطح پله (با انجام کلیه عملیات لازم). </t>
  </si>
  <si>
    <t>شماره آيتم : 11020508</t>
  </si>
  <si>
    <t xml:space="preserve">شرح کار : آب‌پاشی و کوبیدن سطوح کنده شده یا سطح زمین طبیعی، تا عمق ۱۵ سانتی‌متر با تراکم ۹۵ درصد به‌ روش پروکتور استاندارد. </t>
  </si>
  <si>
    <t>شماره آيتم : 11020601</t>
  </si>
  <si>
    <t xml:space="preserve">متصدی غلطکهای دستی </t>
  </si>
  <si>
    <t xml:space="preserve">کمپکتورصفحه ای </t>
  </si>
  <si>
    <t xml:space="preserve">شرح کار : آب‌پاشی و کوبیدن قشرهای خاکریزی، با تراکم ۹۵ درصد به‌ روش پروکتور استاندارد، وقتی که ضخامت هریک از قشرهای خاکریزی پس از کوبیده شدن حداکثر ۱۵ سانتی‌متر باشد. </t>
  </si>
  <si>
    <t>شماره آيتم : 11020602</t>
  </si>
  <si>
    <t>مترمربع</t>
  </si>
  <si>
    <t>مترطول</t>
  </si>
  <si>
    <t>متر طول</t>
  </si>
  <si>
    <t>01</t>
  </si>
  <si>
    <t>عملیات تخریب</t>
  </si>
  <si>
    <t>11010101</t>
  </si>
  <si>
    <t>کندن و خارج کردن بوته و ریشه‌های مربوط در زمین‌های پوشیده از آن‌ها.</t>
  </si>
  <si>
    <t>11010102</t>
  </si>
  <si>
    <t>کندن و یا بریدن و در صورت لزوم ریشه کن کردن هرنوع نهال، در صورتی که محیط بن آن کمتر از ۱۵ سانتی‌متر باشد، به ازای هر ۵ سانتی‌متر محیط بن (کسر ۵ سانتی‌متر به تناسب محاسبه می‌شود) و حمل آن به خارج کارگاه.</t>
  </si>
  <si>
    <t>اصله</t>
  </si>
  <si>
    <t>11010220</t>
  </si>
  <si>
    <t xml:space="preserve">سوراخ کردن سطوح بتنی و بتن مسلح، به قطر تا 4 سانتی‌متر با استفاده از ابزار دورانی‌چکشی. </t>
  </si>
  <si>
    <t>11010230</t>
  </si>
  <si>
    <t xml:space="preserve">سوراخ کردن سطوح بتنی و بتن مسلح، به قطر تا 15 سانتی‌متر به روش مغزه گیری. </t>
  </si>
  <si>
    <t>11010301</t>
  </si>
  <si>
    <t xml:space="preserve">تخریب کلی ساختمان‌های با مصالح خشتی و چینه‌ای. </t>
  </si>
  <si>
    <t>11010302</t>
  </si>
  <si>
    <t xml:space="preserve">تخریب کلی ساختمان‌های با مصالح بنایی غیر از خشتی و چینه‌ای. </t>
  </si>
  <si>
    <t>11010401</t>
  </si>
  <si>
    <t xml:space="preserve">تخریب بنایی‌های با مصالح خشتی و چینه‌ای. </t>
  </si>
  <si>
    <t>11010402</t>
  </si>
  <si>
    <t xml:space="preserve">تخریب بنایی‌های با مصالح غیر از خشتی و چینه‌ای که با ملات ماسه سیمان، یا باتارد چیده شده باشد. </t>
  </si>
  <si>
    <t>11010403</t>
  </si>
  <si>
    <t xml:space="preserve">تخریب بنایی‌های با مصالح غیر از خشتی و چینه‌ای که با ملات گل آهک، ماسه آهک، یا گچ و خاک چیده شده باشد. </t>
  </si>
  <si>
    <t>11010404</t>
  </si>
  <si>
    <t xml:space="preserve">تخریب سقف آجری با تیرآهن یا بدون تیرآهن، به هرضخامت، با برداشتن تیرآهن‌های مربوط. </t>
  </si>
  <si>
    <t>11010405</t>
  </si>
  <si>
    <t xml:space="preserve">تخریب بتن غیرمسلح. </t>
  </si>
  <si>
    <t>11010406</t>
  </si>
  <si>
    <t xml:space="preserve">تخریب بتن مسلح، به انضمام بریدن میلگردها. </t>
  </si>
  <si>
    <t>11010407</t>
  </si>
  <si>
    <t>تخریب شفته با هرعیار.</t>
  </si>
  <si>
    <t>11010408</t>
  </si>
  <si>
    <t xml:space="preserve">تفکیک، دسته بندی و یا چیدن آجرها، بلوک‌ها، سنگ‌ها و مصالح مشابه حاصل از تخریب یا برچیدن. </t>
  </si>
  <si>
    <t>11010409</t>
  </si>
  <si>
    <t xml:space="preserve">تخریب سقف تیرچه و بلوک با هر نوع مصالح و به هر ضخامت به انضمام بریدن تیرچه و میلگردها. </t>
  </si>
  <si>
    <t>11010410</t>
  </si>
  <si>
    <t xml:space="preserve">برچیدن سنگ لاشه یا قلوه که به صورت خشکه‌چینی اجرا شده باشد. </t>
  </si>
  <si>
    <t>11010412</t>
  </si>
  <si>
    <t xml:space="preserve">تخریب  انواع دیوار پانلی مشبک عایق‌دار و دیوار پانلی ماندگار.        </t>
  </si>
  <si>
    <t>11010502</t>
  </si>
  <si>
    <t xml:space="preserve">برچیدن فرش کف آجری، موزاییکی یا کفپوش‌های بتنی همراه با ملات مربوط. </t>
  </si>
  <si>
    <t>11010503</t>
  </si>
  <si>
    <t xml:space="preserve">برچیدن هر نوع سنگ پلاک از کلیه سطوح اجرا شده و تراشیدن ملات مربوط در صورت لزوم. </t>
  </si>
  <si>
    <t>11010504</t>
  </si>
  <si>
    <t xml:space="preserve">برچیدن فرش کف از سنگ‌های لاشه ریشه‌دار یا قلوه، همراه با ملات مربوط. </t>
  </si>
  <si>
    <t>11010505</t>
  </si>
  <si>
    <t xml:space="preserve">برچیدن کاشی سرامیکی و تراشیدن چسباننده مربوط در صورت لزوم.   </t>
  </si>
  <si>
    <t>11010508</t>
  </si>
  <si>
    <t xml:space="preserve">تراشیدن اندود گچ و خاک از روی کلیه سطوح همراه با اندود گچ روی آن در صورت وجود. </t>
  </si>
  <si>
    <t>11010515</t>
  </si>
  <si>
    <t xml:space="preserve">برچیدن جدول‌های بتنی پیش‌ساخته و سنگی با هر ابعاد. </t>
  </si>
  <si>
    <t>11010517</t>
  </si>
  <si>
    <t xml:space="preserve">کسر‌بها به ردیف‌های 010502،  010503 و 010505، در صورتی که مصالح مربوط بدون استفاده از ملات و به طریق خشک نصب شده باشند. </t>
  </si>
  <si>
    <t>11010901</t>
  </si>
  <si>
    <t xml:space="preserve">کندن آسفالت بام به ضخامت تا ۲ سانتی متر.   </t>
  </si>
  <si>
    <t>11010902</t>
  </si>
  <si>
    <t xml:space="preserve">اضافه‌بها به ردیف ٠١٠٩٠١، به ازای هر سانتی‌متر اضافه ضخامت نسبت به مازاد ۲ سانتی‌متر (کسر سانتی‌متر به تناسب محاسبه می‌شود). </t>
  </si>
  <si>
    <t>11010903</t>
  </si>
  <si>
    <t xml:space="preserve">کندن آسفالت برای لکه‌گیری به ضخامت تا ۵ سانتی‌متر بر حسب سطح کنده شده. </t>
  </si>
  <si>
    <t>11010904</t>
  </si>
  <si>
    <t xml:space="preserve">اضافه‌بها به ردیف ٠١٠٩٠٣، به ازای هر سانتی‌متر اضافه ضخامت مازاد بر ۵ سانتی‌متر (کسر سانتی‌متر به تناسب محاسبه می‌شود). </t>
  </si>
  <si>
    <t>11010905</t>
  </si>
  <si>
    <t xml:space="preserve">شیار انداختن و کندن آسفالت به عرض تا ٨ سانتی‌متر و عمق تا ١٠ سانتی‌متر با ماشین شیار‌زن. </t>
  </si>
  <si>
    <t>11010906</t>
  </si>
  <si>
    <t>اضافه‌بها به ردیف ٠١٠٩٠۵، به ازای هر سانتی‌متر اضافه عمق مازاد بر ١٠ سانتی‌متر (کسر سانتی‌متر به تناسب محاسبه می‌شود).</t>
  </si>
  <si>
    <t>11010907</t>
  </si>
  <si>
    <t>برش آسفالت با کاتر به عمق تا ٧ سانتی‌متر (اندازه‌گیری برحسب طول هر خط برش).</t>
  </si>
  <si>
    <t>11010908</t>
  </si>
  <si>
    <t xml:space="preserve">اضافه‌بها به ردیف ٠١٠٩٠٧، به ازای هر سانتی‌متر اضافه عمق مازاد بر ٧ سانتی‌متر، اندازه‌گیری برحسب طول هر خط برش(کسر سانتی‌متر به تناسب محاسبه می‌شود). </t>
  </si>
  <si>
    <t>11010909</t>
  </si>
  <si>
    <t xml:space="preserve">تخریب کلی آسفالت  به ضخامت تا ۵ سانتی‌متر. </t>
  </si>
  <si>
    <t>11010910</t>
  </si>
  <si>
    <t>اضافه‌بها به ردیف ٠١٠٩٠٩ ، به ازای هر سانتی‌متر اضافه ضخامت مازاد بر ۵ سانتی‌متر (کسر سانتی‌متر به تناسب محاسبه می‌شود).</t>
  </si>
  <si>
    <t>11010911</t>
  </si>
  <si>
    <t xml:space="preserve">تراشیدن آسفالت به صورت پیوسته با ماشین مخصوص آسفالت تراش، به ضخامت تا ۵ سانتی‌متر. </t>
  </si>
  <si>
    <t>11010912</t>
  </si>
  <si>
    <t>اضافه بها به ردیف 010911 به ازای هر سانتی متر اضافه ضخامت مازاد بر 5 سانتی متر (کسر سانتی متر به تناسب محاسبه می شود).</t>
  </si>
  <si>
    <t>11010913</t>
  </si>
  <si>
    <t>تخریب آسفالت بین دو خط برش (با فاصله حداکثر 1/5 متر) با وسایل مکانیکی مانند کمپرسور یا بیل هیدرولیکی، به ضخامت تا ٧ سانتی‌متر و برداشتن آن.</t>
  </si>
  <si>
    <t>11010914</t>
  </si>
  <si>
    <t>اضافه بها به ردیف 010913 به ازای هر سانتی متر اضافه ضخامت مازاد بر 7 سانتی متر (کسر سانتی متر به تناسب محاسبه می شود).</t>
  </si>
  <si>
    <t>11010915</t>
  </si>
  <si>
    <t xml:space="preserve">تراشیدن آسفالت برای لکه‌گیری به صورت غیرپیوسته و پراکنده با ماشین مخصوص آسفالت تراش، به ضخامت تا ۵ سانتی‌متر. </t>
  </si>
  <si>
    <t>11010916</t>
  </si>
  <si>
    <t xml:space="preserve">اضافه‌بها به ردیف ٠١٠٩١5 به ازای هر سانتی‌متر اضافه ضخامت مازاد بر ۵ سانتی‌متر (کسر سانتی‌متر به تناسب محاسبه می‌شود). </t>
  </si>
  <si>
    <t>11010920</t>
  </si>
  <si>
    <t xml:space="preserve">برش بتن به انضمام بریدن میلگردها، با کاتر به ضخامت تا 15 سانتی‌متر (اندازه گیری برحسب هر خط برش). </t>
  </si>
  <si>
    <t>11010921</t>
  </si>
  <si>
    <t xml:space="preserve">اضافه‌بها نسبت به ردیف 010920، به ازای هر سانتی‌متر اضافه ضخامت مازاد بر 15 سانتی‌متر تا 25 سانتی‌متر (کسر سانتی‌متر به تناسب محاسبه می‌شود.) </t>
  </si>
  <si>
    <t>02</t>
  </si>
  <si>
    <t>عملیات خاکی با دست</t>
  </si>
  <si>
    <t>11020101</t>
  </si>
  <si>
    <t xml:space="preserve">لجن‌برداری، حمل با هر نوع وسیله دستی، تا فاصله ۵۰ متری و تخلیه آن‌ها. </t>
  </si>
  <si>
    <t>11020102</t>
  </si>
  <si>
    <t xml:space="preserve">کندن زمین در زمین‌های خاکی و ریختن خاک‌های کنده شده به کنار محل‌های مربوط. </t>
  </si>
  <si>
    <t>11020104</t>
  </si>
  <si>
    <t xml:space="preserve">کندن زمین در زمین‌های سنگی و ریختن مواد کنده شده به کنار محل‌های مربوط. </t>
  </si>
  <si>
    <t>11020201</t>
  </si>
  <si>
    <t xml:space="preserve">اضافه‌بها به ردیف‌‌های ۰۲۰۱۰۲ و ۰۲۰۱۰۴، هرگاه عمق کندن زمین بیش از ۲ متر باشد، برای حجم واقع بین ۲ تا ۴ متر، یک بار و برای حجم واقع بین ۴ تا ۶ متر، دو بار و به همین ترتیب برای عمق‌های بیشتر تا ۱۰ متر. </t>
  </si>
  <si>
    <t>11020202</t>
  </si>
  <si>
    <t>اضافه بها، به ردیف  های 020102 و 020104، در صورتی که، عملیات پایین تراز سطح آب زیرزمینی صورت گیرد و برای آبکشی حین انجام کار، به کاربردن تلمبه موتوری ضروری باشد.</t>
  </si>
  <si>
    <t>11020301</t>
  </si>
  <si>
    <t xml:space="preserve">حفرمیله چاه به قطرتا ۱٫۲ متر با مقاطع مورد نیاز در زمین‌‌های خاکی و حمل خاک‌‌های حاصله تا فاصله ۱۰ متری از دهانه چاه. </t>
  </si>
  <si>
    <t>11020303</t>
  </si>
  <si>
    <t xml:space="preserve">حفر کوره (انبار)، به صورت مخروطی شکل با ابعاد مورد نیاز در زمین های خاکی و حمل خاک‌های حاصله تا فاصله 10 متری از دهانه چاه. </t>
  </si>
  <si>
    <t>11020304</t>
  </si>
  <si>
    <t xml:space="preserve">اضافه‌بها نسبت به ردیف ۰۲۰۳۰۱ و 020303، هرگاه عمق چاه بیش از۲۰ متر باشد، برای حجم واقع در ۵ متر اول مازاد بر۲۰ متر، یک بار، و برای حجم واقع در ۵ متر دوم، دو بار، و برای حجم واقع در ۵ متر سوم، سه بار و به همین ترتیب برای عمق‌‌های بیشتر. </t>
  </si>
  <si>
    <t>11020401</t>
  </si>
  <si>
    <t xml:space="preserve">بارگیری مواد حاصل از هر نوع  عملیات خاکی، غیر لجنی و حمل با هر نوع وسیله دستی تا ۲۰ متر و تخلیه آن در  مواردی که استفاده از ماشین برای حمل ممکن نباشد.   </t>
  </si>
  <si>
    <t>11020402</t>
  </si>
  <si>
    <t xml:space="preserve">اضافه‌بها به ردیف‌‌های ۰۲۰۱۰۱ و ۰۲۰۴۰۱، به ازای هر ۲۰ متر حمل اضافی با وسایل دستی  و حداکثر تا ۱۰۰ متر (کسر۲۰ متر به تناسب محاسبه می‌شود).   </t>
  </si>
  <si>
    <t>11020501</t>
  </si>
  <si>
    <t xml:space="preserve">تسطیح و رگلاژ بستر خاکریزها یا بستر کنده شده، که با ماشین انجام شده باشد. </t>
  </si>
  <si>
    <t>11020502</t>
  </si>
  <si>
    <t>سرند کردن خاک، شن یا ماسه، برحسب حجم مواد سرند و مصرف شده در محل.</t>
  </si>
  <si>
    <t>11020503</t>
  </si>
  <si>
    <t xml:space="preserve">تهیه، حمل، ریختن، پخش و تسطیح هر نوع خاک زراعتی.   </t>
  </si>
  <si>
    <t>11020504</t>
  </si>
  <si>
    <t xml:space="preserve">ریختن خاک‌ها یا مصالح سنگی موجود در کنار پی‌‌ها، گودها، ترانشه‌ها و کانال‌‌ها، به ‌درون آن‌ها به صورت لایه لایه و در هر عمق و پخش و تسطیح لازم. </t>
  </si>
  <si>
    <t>11020505</t>
  </si>
  <si>
    <t xml:space="preserve">پخش و تسطیح خاک‌‌های ریخته شده در خاکریزها به صورت لایه لایه، در هر عمق و ارتفاع به‌ غیر از پی‌‌ها، گودها، ترانشه‌ها و کانال‌‌ها. </t>
  </si>
  <si>
    <t>11020506</t>
  </si>
  <si>
    <t xml:space="preserve">اختلاط انواع مصالح با دست.         </t>
  </si>
  <si>
    <t>11020507</t>
  </si>
  <si>
    <t xml:space="preserve">رگلاژ و پروفیله‌کردن سطوح شیروانی‌ها یا دیواره‌های خاکی. </t>
  </si>
  <si>
    <t>11020508</t>
  </si>
  <si>
    <t xml:space="preserve">احداث پله (بانکت) روی شیروانی خاک‌ریزها و یا سراشیب‌های بستر خاکریز در زمین‌های خاکی با هر سطح مقطع بابت متراژ سطح پله (با انجام کلیه عملیات لازم). </t>
  </si>
  <si>
    <t>11020601</t>
  </si>
  <si>
    <t xml:space="preserve">آب‌پاشی و کوبیدن سطوح کنده شده یا سطح زمین طبیعی، تا عمق ۱۵ سانتی‌متر با تراکم ۹۵ درصد به‌ روش پروکتور استاندارد. </t>
  </si>
  <si>
    <t>11020602</t>
  </si>
  <si>
    <t xml:space="preserve">آب‌پاشی و کوبیدن قشرهای خاکریزی، با تراکم ۹۵ درصد به‌ روش پروکتور استاندارد، وقتی که ضخامت هریک از قشرهای خاکریزی پس از کوبیده شدن حداکثر ۱۵ سانتی‌متر باشد. </t>
  </si>
  <si>
    <t>بازگشت به فهرست</t>
  </si>
  <si>
    <t>آناليز بعدي</t>
  </si>
  <si>
    <t>آناليز قبلي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</si>
</sst>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9" x14ac:knownFonts="1">
    <font>
      <sz val="12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sz val="11"/>
      <color theme="10"/>
      <name val="Calibri"/>
      <family val="2"/>
      <charset val="178"/>
      <scheme val="minor"/>
    </font>
    <font>
      <b/>
      <u/>
      <sz val="11"/>
      <color theme="10"/>
      <name val="B Nazanin"/>
      <charset val="178"/>
    </font>
    <font>
      <sz val="12"/>
      <color theme="1"/>
      <name val="B Nazanin"/>
      <charset val="178"/>
    </font>
    <font>
      <sz val="11"/>
      <color theme="1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left" vertical="center"/>
    </xf>
    <xf numFmtId="3" fontId="2" fillId="0" borderId="9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3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left" vertical="center"/>
    </xf>
    <xf numFmtId="3" fontId="2" fillId="0" borderId="5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right" vertical="center" wrapText="1"/>
    </xf>
    <xf numFmtId="3" fontId="8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63" totalsRowShown="0" headerRowDxfId="7" dataDxfId="6" dataCellStyle="Hyperlink">
  <autoFilter ref="A1:F63" xr:uid="{00000000-0009-0000-0100-000001000000}"/>
  <tableColumns count="6">
    <tableColumn id="1" xr3:uid="{00000000-0010-0000-0000-000001000000}" name="فصل" dataDxfId="5" dataCellStyle="Hyperlink"/>
    <tableColumn id="2" xr3:uid="{00000000-0010-0000-0000-000002000000}" name="شرح فصل" dataDxfId="4" dataCellStyle="Hyperlink"/>
    <tableColumn id="3" xr3:uid="{00000000-0010-0000-0000-000003000000}" name="آيتم" dataDxfId="3" dataCellStyle="Hyperlink"/>
    <tableColumn id="4" xr3:uid="{00000000-0010-0000-0000-000004000000}" name="شرح آيتم" dataDxfId="2" dataCellStyle="Hyperlink"/>
    <tableColumn id="5" xr3:uid="{00000000-0010-0000-0000-000005000000}" name="بهاي واحد" dataDxfId="1" dataCellStyle="Hyperlink"/>
    <tableColumn id="6" xr3:uid="{00000000-0010-0000-0000-000006000000}" name="واحد" dataDxfId="0" dataCellStyle="Hyperlink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harifsof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harifsof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harifsoft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harifsoft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harifsoft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harifsoft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harifsoft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harifsoft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harifsoft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harifsof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rifsoft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harifsoft.com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harifsoft.com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harifsoft.com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harifsoft.com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harifsoft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harifsoft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harifsoft.com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harifsoft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harifsoft.com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harifsof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harifsoft.com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harifsoft.com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harifsoft.com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sharifsoft.com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sharifsoft.com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sharifsoft.com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sharifsoft.com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sharifsoft.com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sharifsoft.com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sharifsoft.com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sharifsof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harifsoft.com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sharifsoft.com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sharifsoft.com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sharifsoft.com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sharifsoft.com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sharifsoft.com/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www.sharifsoft.com/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www.sharifsoft.com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www.sharifsoft.com/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www.sharifsoft.com/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www.sharifsof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harifsoft.com/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www.sharifsoft.com/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www.sharifsoft.com/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sharifsoft.com/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www.sharifsoft.com/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www.sharifsoft.com/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www.sharifsoft.com/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www.sharifsoft.com/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www.sharifsoft.com/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www.sharifsoft.com/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www.sharifsof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harifsoft.com/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://www.sharifsoft.com/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://www.sharifsoft.com/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www.sharifsoft.com/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://www.sharifsof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harifsof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harifsof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harifsof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3"/>
  <sheetViews>
    <sheetView rightToLeft="1" tabSelected="1" workbookViewId="0">
      <pane ySplit="1" topLeftCell="A11" activePane="bottomLeft" state="frozen"/>
      <selection pane="bottomLeft" activeCell="A11" sqref="A11"/>
    </sheetView>
  </sheetViews>
  <sheetFormatPr defaultRowHeight="18.75" x14ac:dyDescent="0.25"/>
  <cols>
    <col min="1" max="1" width="8.375" style="35" bestFit="1" customWidth="1"/>
    <col min="2" max="2" width="32.25" style="35" bestFit="1" customWidth="1"/>
    <col min="3" max="3" width="8.125" style="35" bestFit="1" customWidth="1"/>
    <col min="4" max="4" width="57.75" style="37" bestFit="1" customWidth="1"/>
    <col min="5" max="5" width="12.125" style="36" bestFit="1" customWidth="1"/>
    <col min="6" max="6" width="13.125" style="35" bestFit="1" customWidth="1"/>
    <col min="7" max="16384" width="9" style="35"/>
  </cols>
  <sheetData>
    <row r="1" spans="1:6" x14ac:dyDescent="0.25">
      <c r="A1" s="35" t="s">
        <v>0</v>
      </c>
      <c r="B1" s="35" t="s">
        <v>1</v>
      </c>
      <c r="C1" s="35" t="s">
        <v>2</v>
      </c>
      <c r="D1" s="38" t="s">
        <v>3</v>
      </c>
      <c r="E1" s="36" t="s">
        <v>4</v>
      </c>
      <c r="F1" s="35" t="s">
        <v>5</v>
      </c>
    </row>
    <row r="2" spans="1:6" x14ac:dyDescent="0.25">
      <c r="A2" s="39" t="s">
        <v>212</v>
      </c>
      <c r="B2" s="39" t="s">
        <v>213</v>
      </c>
      <c r="C2" s="39" t="s">
        <v>214</v>
      </c>
      <c r="D2" s="40" t="s">
        <v>215</v>
      </c>
      <c r="E2" s="41">
        <v>790</v>
      </c>
      <c r="F2" s="39" t="s">
        <v>209</v>
      </c>
    </row>
    <row r="3" spans="1:6" ht="54" x14ac:dyDescent="0.25">
      <c r="A3" s="39" t="s">
        <v>212</v>
      </c>
      <c r="B3" s="39" t="s">
        <v>213</v>
      </c>
      <c r="C3" s="39" t="s">
        <v>216</v>
      </c>
      <c r="D3" s="40" t="s">
        <v>217</v>
      </c>
      <c r="E3" s="41">
        <v>25400</v>
      </c>
      <c r="F3" s="39" t="s">
        <v>218</v>
      </c>
    </row>
    <row r="4" spans="1:6" x14ac:dyDescent="0.25">
      <c r="A4" s="39" t="s">
        <v>212</v>
      </c>
      <c r="B4" s="39" t="s">
        <v>213</v>
      </c>
      <c r="C4" s="39" t="s">
        <v>219</v>
      </c>
      <c r="D4" s="40" t="s">
        <v>220</v>
      </c>
      <c r="E4" s="41">
        <v>1421000</v>
      </c>
      <c r="F4" s="39" t="s">
        <v>210</v>
      </c>
    </row>
    <row r="5" spans="1:6" x14ac:dyDescent="0.25">
      <c r="A5" s="39" t="s">
        <v>212</v>
      </c>
      <c r="B5" s="39" t="s">
        <v>213</v>
      </c>
      <c r="C5" s="39" t="s">
        <v>221</v>
      </c>
      <c r="D5" s="40" t="s">
        <v>222</v>
      </c>
      <c r="E5" s="41">
        <v>4116000</v>
      </c>
      <c r="F5" s="39" t="s">
        <v>210</v>
      </c>
    </row>
    <row r="6" spans="1:6" x14ac:dyDescent="0.25">
      <c r="A6" s="39" t="s">
        <v>212</v>
      </c>
      <c r="B6" s="39" t="s">
        <v>213</v>
      </c>
      <c r="C6" s="39" t="s">
        <v>223</v>
      </c>
      <c r="D6" s="40" t="s">
        <v>224</v>
      </c>
      <c r="E6" s="41">
        <v>788500</v>
      </c>
      <c r="F6" s="39" t="s">
        <v>209</v>
      </c>
    </row>
    <row r="7" spans="1:6" x14ac:dyDescent="0.25">
      <c r="A7" s="39" t="s">
        <v>212</v>
      </c>
      <c r="B7" s="39" t="s">
        <v>213</v>
      </c>
      <c r="C7" s="39" t="s">
        <v>225</v>
      </c>
      <c r="D7" s="40" t="s">
        <v>226</v>
      </c>
      <c r="E7" s="41">
        <v>931500</v>
      </c>
      <c r="F7" s="39" t="s">
        <v>209</v>
      </c>
    </row>
    <row r="8" spans="1:6" x14ac:dyDescent="0.25">
      <c r="A8" s="39" t="s">
        <v>212</v>
      </c>
      <c r="B8" s="39" t="s">
        <v>213</v>
      </c>
      <c r="C8" s="39" t="s">
        <v>227</v>
      </c>
      <c r="D8" s="40" t="s">
        <v>228</v>
      </c>
      <c r="E8" s="41">
        <v>282000</v>
      </c>
      <c r="F8" s="39" t="s">
        <v>116</v>
      </c>
    </row>
    <row r="9" spans="1:6" ht="36" x14ac:dyDescent="0.25">
      <c r="A9" s="39" t="s">
        <v>212</v>
      </c>
      <c r="B9" s="39" t="s">
        <v>213</v>
      </c>
      <c r="C9" s="39" t="s">
        <v>229</v>
      </c>
      <c r="D9" s="40" t="s">
        <v>230</v>
      </c>
      <c r="E9" s="41">
        <v>442500</v>
      </c>
      <c r="F9" s="39" t="s">
        <v>116</v>
      </c>
    </row>
    <row r="10" spans="1:6" ht="36" x14ac:dyDescent="0.25">
      <c r="A10" s="39" t="s">
        <v>212</v>
      </c>
      <c r="B10" s="39" t="s">
        <v>213</v>
      </c>
      <c r="C10" s="39" t="s">
        <v>231</v>
      </c>
      <c r="D10" s="40" t="s">
        <v>232</v>
      </c>
      <c r="E10" s="41">
        <v>371000</v>
      </c>
      <c r="F10" s="39" t="s">
        <v>116</v>
      </c>
    </row>
    <row r="11" spans="1:6" x14ac:dyDescent="0.25">
      <c r="A11" s="39" t="s">
        <v>212</v>
      </c>
      <c r="B11" s="39" t="s">
        <v>213</v>
      </c>
      <c r="C11" s="39" t="s">
        <v>233</v>
      </c>
      <c r="D11" s="40" t="s">
        <v>234</v>
      </c>
      <c r="E11" s="41">
        <v>359000</v>
      </c>
      <c r="F11" s="39" t="s">
        <v>116</v>
      </c>
    </row>
    <row r="12" spans="1:6" x14ac:dyDescent="0.25">
      <c r="A12" s="39" t="s">
        <v>212</v>
      </c>
      <c r="B12" s="39" t="s">
        <v>213</v>
      </c>
      <c r="C12" s="39" t="s">
        <v>235</v>
      </c>
      <c r="D12" s="40" t="s">
        <v>236</v>
      </c>
      <c r="E12" s="41">
        <v>4172000</v>
      </c>
      <c r="F12" s="39" t="s">
        <v>116</v>
      </c>
    </row>
    <row r="13" spans="1:6" x14ac:dyDescent="0.25">
      <c r="A13" s="39" t="s">
        <v>212</v>
      </c>
      <c r="B13" s="39" t="s">
        <v>213</v>
      </c>
      <c r="C13" s="39" t="s">
        <v>237</v>
      </c>
      <c r="D13" s="40" t="s">
        <v>238</v>
      </c>
      <c r="E13" s="41">
        <v>6080000</v>
      </c>
      <c r="F13" s="39" t="s">
        <v>116</v>
      </c>
    </row>
    <row r="14" spans="1:6" x14ac:dyDescent="0.25">
      <c r="A14" s="39" t="s">
        <v>212</v>
      </c>
      <c r="B14" s="39" t="s">
        <v>213</v>
      </c>
      <c r="C14" s="39" t="s">
        <v>239</v>
      </c>
      <c r="D14" s="40" t="s">
        <v>240</v>
      </c>
      <c r="E14" s="41">
        <v>871000</v>
      </c>
      <c r="F14" s="39" t="s">
        <v>116</v>
      </c>
    </row>
    <row r="15" spans="1:6" ht="36" x14ac:dyDescent="0.25">
      <c r="A15" s="39" t="s">
        <v>212</v>
      </c>
      <c r="B15" s="39" t="s">
        <v>213</v>
      </c>
      <c r="C15" s="39" t="s">
        <v>241</v>
      </c>
      <c r="D15" s="40" t="s">
        <v>242</v>
      </c>
      <c r="E15" s="41">
        <v>535500</v>
      </c>
      <c r="F15" s="39" t="s">
        <v>116</v>
      </c>
    </row>
    <row r="16" spans="1:6" ht="36" x14ac:dyDescent="0.25">
      <c r="A16" s="39" t="s">
        <v>212</v>
      </c>
      <c r="B16" s="39" t="s">
        <v>213</v>
      </c>
      <c r="C16" s="39" t="s">
        <v>243</v>
      </c>
      <c r="D16" s="40" t="s">
        <v>244</v>
      </c>
      <c r="E16" s="41">
        <v>3038000</v>
      </c>
      <c r="F16" s="39" t="s">
        <v>116</v>
      </c>
    </row>
    <row r="17" spans="1:6" x14ac:dyDescent="0.25">
      <c r="A17" s="39" t="s">
        <v>212</v>
      </c>
      <c r="B17" s="39" t="s">
        <v>213</v>
      </c>
      <c r="C17" s="39" t="s">
        <v>245</v>
      </c>
      <c r="D17" s="40" t="s">
        <v>246</v>
      </c>
      <c r="E17" s="41">
        <v>369000</v>
      </c>
      <c r="F17" s="39" t="s">
        <v>116</v>
      </c>
    </row>
    <row r="18" spans="1:6" x14ac:dyDescent="0.25">
      <c r="A18" s="39" t="s">
        <v>212</v>
      </c>
      <c r="B18" s="39" t="s">
        <v>213</v>
      </c>
      <c r="C18" s="39" t="s">
        <v>247</v>
      </c>
      <c r="D18" s="40" t="s">
        <v>248</v>
      </c>
      <c r="E18" s="41">
        <v>464000</v>
      </c>
      <c r="F18" s="39" t="s">
        <v>116</v>
      </c>
    </row>
    <row r="19" spans="1:6" x14ac:dyDescent="0.25">
      <c r="A19" s="39" t="s">
        <v>212</v>
      </c>
      <c r="B19" s="39" t="s">
        <v>213</v>
      </c>
      <c r="C19" s="39" t="s">
        <v>249</v>
      </c>
      <c r="D19" s="40" t="s">
        <v>250</v>
      </c>
      <c r="E19" s="41">
        <v>88200</v>
      </c>
      <c r="F19" s="39" t="s">
        <v>209</v>
      </c>
    </row>
    <row r="20" spans="1:6" x14ac:dyDescent="0.25">
      <c r="A20" s="39" t="s">
        <v>212</v>
      </c>
      <c r="B20" s="39" t="s">
        <v>213</v>
      </c>
      <c r="C20" s="39" t="s">
        <v>251</v>
      </c>
      <c r="D20" s="40" t="s">
        <v>252</v>
      </c>
      <c r="E20" s="41">
        <v>155500</v>
      </c>
      <c r="F20" s="39" t="s">
        <v>209</v>
      </c>
    </row>
    <row r="21" spans="1:6" x14ac:dyDescent="0.25">
      <c r="A21" s="39" t="s">
        <v>212</v>
      </c>
      <c r="B21" s="39" t="s">
        <v>213</v>
      </c>
      <c r="C21" s="39" t="s">
        <v>253</v>
      </c>
      <c r="D21" s="40" t="s">
        <v>254</v>
      </c>
      <c r="E21" s="41">
        <v>136500</v>
      </c>
      <c r="F21" s="39" t="s">
        <v>209</v>
      </c>
    </row>
    <row r="22" spans="1:6" x14ac:dyDescent="0.25">
      <c r="A22" s="39" t="s">
        <v>212</v>
      </c>
      <c r="B22" s="39" t="s">
        <v>213</v>
      </c>
      <c r="C22" s="39" t="s">
        <v>255</v>
      </c>
      <c r="D22" s="40" t="s">
        <v>256</v>
      </c>
      <c r="E22" s="41">
        <v>145500</v>
      </c>
      <c r="F22" s="39" t="s">
        <v>209</v>
      </c>
    </row>
    <row r="23" spans="1:6" x14ac:dyDescent="0.25">
      <c r="A23" s="39" t="s">
        <v>212</v>
      </c>
      <c r="B23" s="39" t="s">
        <v>213</v>
      </c>
      <c r="C23" s="39" t="s">
        <v>257</v>
      </c>
      <c r="D23" s="40" t="s">
        <v>258</v>
      </c>
      <c r="E23" s="41">
        <v>107000</v>
      </c>
      <c r="F23" s="39" t="s">
        <v>209</v>
      </c>
    </row>
    <row r="24" spans="1:6" x14ac:dyDescent="0.25">
      <c r="A24" s="39" t="s">
        <v>212</v>
      </c>
      <c r="B24" s="39" t="s">
        <v>213</v>
      </c>
      <c r="C24" s="39" t="s">
        <v>259</v>
      </c>
      <c r="D24" s="40" t="s">
        <v>260</v>
      </c>
      <c r="E24" s="41">
        <v>152500</v>
      </c>
      <c r="F24" s="39" t="s">
        <v>210</v>
      </c>
    </row>
    <row r="25" spans="1:6" ht="36" x14ac:dyDescent="0.25">
      <c r="A25" s="39" t="s">
        <v>212</v>
      </c>
      <c r="B25" s="39" t="s">
        <v>213</v>
      </c>
      <c r="C25" s="39" t="s">
        <v>261</v>
      </c>
      <c r="D25" s="40" t="s">
        <v>262</v>
      </c>
      <c r="E25" s="41">
        <v>-26800</v>
      </c>
      <c r="F25" s="39" t="s">
        <v>209</v>
      </c>
    </row>
    <row r="26" spans="1:6" x14ac:dyDescent="0.25">
      <c r="A26" s="39" t="s">
        <v>212</v>
      </c>
      <c r="B26" s="39" t="s">
        <v>213</v>
      </c>
      <c r="C26" s="39" t="s">
        <v>263</v>
      </c>
      <c r="D26" s="40" t="s">
        <v>264</v>
      </c>
      <c r="E26" s="41">
        <v>129000</v>
      </c>
      <c r="F26" s="39" t="s">
        <v>209</v>
      </c>
    </row>
    <row r="27" spans="1:6" ht="36" x14ac:dyDescent="0.25">
      <c r="A27" s="39" t="s">
        <v>212</v>
      </c>
      <c r="B27" s="39" t="s">
        <v>213</v>
      </c>
      <c r="C27" s="39" t="s">
        <v>265</v>
      </c>
      <c r="D27" s="40" t="s">
        <v>266</v>
      </c>
      <c r="E27" s="41">
        <v>43000</v>
      </c>
      <c r="F27" s="39" t="s">
        <v>209</v>
      </c>
    </row>
    <row r="28" spans="1:6" x14ac:dyDescent="0.25">
      <c r="A28" s="39" t="s">
        <v>212</v>
      </c>
      <c r="B28" s="39" t="s">
        <v>213</v>
      </c>
      <c r="C28" s="39" t="s">
        <v>267</v>
      </c>
      <c r="D28" s="40" t="s">
        <v>268</v>
      </c>
      <c r="E28" s="41">
        <v>206500</v>
      </c>
      <c r="F28" s="39" t="s">
        <v>209</v>
      </c>
    </row>
    <row r="29" spans="1:6" ht="36" x14ac:dyDescent="0.25">
      <c r="A29" s="39" t="s">
        <v>212</v>
      </c>
      <c r="B29" s="39" t="s">
        <v>213</v>
      </c>
      <c r="C29" s="39" t="s">
        <v>269</v>
      </c>
      <c r="D29" s="40" t="s">
        <v>270</v>
      </c>
      <c r="E29" s="41">
        <v>37500</v>
      </c>
      <c r="F29" s="39" t="s">
        <v>209</v>
      </c>
    </row>
    <row r="30" spans="1:6" ht="36" x14ac:dyDescent="0.25">
      <c r="A30" s="39" t="s">
        <v>212</v>
      </c>
      <c r="B30" s="39" t="s">
        <v>213</v>
      </c>
      <c r="C30" s="39" t="s">
        <v>271</v>
      </c>
      <c r="D30" s="40" t="s">
        <v>272</v>
      </c>
      <c r="E30" s="41">
        <v>116500</v>
      </c>
      <c r="F30" s="39" t="s">
        <v>210</v>
      </c>
    </row>
    <row r="31" spans="1:6" ht="36" x14ac:dyDescent="0.25">
      <c r="A31" s="39" t="s">
        <v>212</v>
      </c>
      <c r="B31" s="39" t="s">
        <v>213</v>
      </c>
      <c r="C31" s="39" t="s">
        <v>273</v>
      </c>
      <c r="D31" s="40" t="s">
        <v>274</v>
      </c>
      <c r="E31" s="41">
        <v>11600</v>
      </c>
      <c r="F31" s="39" t="s">
        <v>210</v>
      </c>
    </row>
    <row r="32" spans="1:6" x14ac:dyDescent="0.25">
      <c r="A32" s="39" t="s">
        <v>212</v>
      </c>
      <c r="B32" s="39" t="s">
        <v>213</v>
      </c>
      <c r="C32" s="39" t="s">
        <v>275</v>
      </c>
      <c r="D32" s="40" t="s">
        <v>276</v>
      </c>
      <c r="E32" s="41">
        <v>39000</v>
      </c>
      <c r="F32" s="39" t="s">
        <v>210</v>
      </c>
    </row>
    <row r="33" spans="1:6" ht="36" x14ac:dyDescent="0.25">
      <c r="A33" s="39" t="s">
        <v>212</v>
      </c>
      <c r="B33" s="39" t="s">
        <v>213</v>
      </c>
      <c r="C33" s="39" t="s">
        <v>277</v>
      </c>
      <c r="D33" s="40" t="s">
        <v>278</v>
      </c>
      <c r="E33" s="41">
        <v>4250</v>
      </c>
      <c r="F33" s="39" t="s">
        <v>210</v>
      </c>
    </row>
    <row r="34" spans="1:6" x14ac:dyDescent="0.25">
      <c r="A34" s="39" t="s">
        <v>212</v>
      </c>
      <c r="B34" s="39" t="s">
        <v>213</v>
      </c>
      <c r="C34" s="39" t="s">
        <v>279</v>
      </c>
      <c r="D34" s="40" t="s">
        <v>280</v>
      </c>
      <c r="E34" s="41">
        <v>75000</v>
      </c>
      <c r="F34" s="39" t="s">
        <v>209</v>
      </c>
    </row>
    <row r="35" spans="1:6" ht="36" x14ac:dyDescent="0.25">
      <c r="A35" s="39" t="s">
        <v>212</v>
      </c>
      <c r="B35" s="39" t="s">
        <v>213</v>
      </c>
      <c r="C35" s="39" t="s">
        <v>281</v>
      </c>
      <c r="D35" s="40" t="s">
        <v>282</v>
      </c>
      <c r="E35" s="41">
        <v>11300</v>
      </c>
      <c r="F35" s="39" t="s">
        <v>209</v>
      </c>
    </row>
    <row r="36" spans="1:6" x14ac:dyDescent="0.25">
      <c r="A36" s="39" t="s">
        <v>212</v>
      </c>
      <c r="B36" s="39" t="s">
        <v>213</v>
      </c>
      <c r="C36" s="39" t="s">
        <v>283</v>
      </c>
      <c r="D36" s="40" t="s">
        <v>284</v>
      </c>
      <c r="E36" s="41">
        <v>113500</v>
      </c>
      <c r="F36" s="39" t="s">
        <v>209</v>
      </c>
    </row>
    <row r="37" spans="1:6" ht="36" x14ac:dyDescent="0.25">
      <c r="A37" s="39" t="s">
        <v>212</v>
      </c>
      <c r="B37" s="39" t="s">
        <v>213</v>
      </c>
      <c r="C37" s="39" t="s">
        <v>285</v>
      </c>
      <c r="D37" s="40" t="s">
        <v>286</v>
      </c>
      <c r="E37" s="41">
        <v>18600</v>
      </c>
      <c r="F37" s="39" t="s">
        <v>209</v>
      </c>
    </row>
    <row r="38" spans="1:6" ht="36" x14ac:dyDescent="0.25">
      <c r="A38" s="39" t="s">
        <v>212</v>
      </c>
      <c r="B38" s="39" t="s">
        <v>213</v>
      </c>
      <c r="C38" s="39" t="s">
        <v>287</v>
      </c>
      <c r="D38" s="40" t="s">
        <v>288</v>
      </c>
      <c r="E38" s="41">
        <v>16200</v>
      </c>
      <c r="F38" s="39" t="s">
        <v>209</v>
      </c>
    </row>
    <row r="39" spans="1:6" ht="36" x14ac:dyDescent="0.25">
      <c r="A39" s="39" t="s">
        <v>212</v>
      </c>
      <c r="B39" s="39" t="s">
        <v>213</v>
      </c>
      <c r="C39" s="39" t="s">
        <v>289</v>
      </c>
      <c r="D39" s="40" t="s">
        <v>290</v>
      </c>
      <c r="E39" s="41">
        <v>5950</v>
      </c>
      <c r="F39" s="39" t="s">
        <v>209</v>
      </c>
    </row>
    <row r="40" spans="1:6" ht="36" x14ac:dyDescent="0.25">
      <c r="A40" s="39" t="s">
        <v>212</v>
      </c>
      <c r="B40" s="39" t="s">
        <v>213</v>
      </c>
      <c r="C40" s="39" t="s">
        <v>291</v>
      </c>
      <c r="D40" s="40" t="s">
        <v>292</v>
      </c>
      <c r="E40" s="41">
        <v>145000</v>
      </c>
      <c r="F40" s="39" t="s">
        <v>209</v>
      </c>
    </row>
    <row r="41" spans="1:6" ht="36" x14ac:dyDescent="0.25">
      <c r="A41" s="39" t="s">
        <v>212</v>
      </c>
      <c r="B41" s="39" t="s">
        <v>213</v>
      </c>
      <c r="C41" s="39" t="s">
        <v>293</v>
      </c>
      <c r="D41" s="40" t="s">
        <v>294</v>
      </c>
      <c r="E41" s="41">
        <v>19300</v>
      </c>
      <c r="F41" s="39" t="s">
        <v>209</v>
      </c>
    </row>
    <row r="42" spans="1:6" ht="36" x14ac:dyDescent="0.25">
      <c r="A42" s="39" t="s">
        <v>212</v>
      </c>
      <c r="B42" s="39" t="s">
        <v>213</v>
      </c>
      <c r="C42" s="39" t="s">
        <v>295</v>
      </c>
      <c r="D42" s="40" t="s">
        <v>296</v>
      </c>
      <c r="E42" s="41">
        <v>444000</v>
      </c>
      <c r="F42" s="39" t="s">
        <v>211</v>
      </c>
    </row>
    <row r="43" spans="1:6" ht="36" x14ac:dyDescent="0.25">
      <c r="A43" s="39" t="s">
        <v>212</v>
      </c>
      <c r="B43" s="39" t="s">
        <v>213</v>
      </c>
      <c r="C43" s="39" t="s">
        <v>297</v>
      </c>
      <c r="D43" s="40" t="s">
        <v>298</v>
      </c>
      <c r="E43" s="41">
        <v>35500</v>
      </c>
      <c r="F43" s="39" t="s">
        <v>211</v>
      </c>
    </row>
    <row r="44" spans="1:6" x14ac:dyDescent="0.25">
      <c r="A44" s="39" t="s">
        <v>299</v>
      </c>
      <c r="B44" s="39" t="s">
        <v>300</v>
      </c>
      <c r="C44" s="39" t="s">
        <v>301</v>
      </c>
      <c r="D44" s="40" t="s">
        <v>302</v>
      </c>
      <c r="E44" s="41">
        <v>445500</v>
      </c>
      <c r="F44" s="39" t="s">
        <v>116</v>
      </c>
    </row>
    <row r="45" spans="1:6" x14ac:dyDescent="0.25">
      <c r="A45" s="39" t="s">
        <v>299</v>
      </c>
      <c r="B45" s="39" t="s">
        <v>300</v>
      </c>
      <c r="C45" s="39" t="s">
        <v>303</v>
      </c>
      <c r="D45" s="40" t="s">
        <v>304</v>
      </c>
      <c r="E45" s="41">
        <v>366500</v>
      </c>
      <c r="F45" s="39" t="s">
        <v>116</v>
      </c>
    </row>
    <row r="46" spans="1:6" x14ac:dyDescent="0.25">
      <c r="A46" s="39" t="s">
        <v>299</v>
      </c>
      <c r="B46" s="39" t="s">
        <v>300</v>
      </c>
      <c r="C46" s="39" t="s">
        <v>305</v>
      </c>
      <c r="D46" s="40" t="s">
        <v>306</v>
      </c>
      <c r="E46" s="41">
        <v>4278000</v>
      </c>
      <c r="F46" s="39" t="s">
        <v>116</v>
      </c>
    </row>
    <row r="47" spans="1:6" ht="54" x14ac:dyDescent="0.25">
      <c r="A47" s="39" t="s">
        <v>299</v>
      </c>
      <c r="B47" s="39" t="s">
        <v>300</v>
      </c>
      <c r="C47" s="39" t="s">
        <v>307</v>
      </c>
      <c r="D47" s="40" t="s">
        <v>308</v>
      </c>
      <c r="E47" s="41">
        <v>144000</v>
      </c>
      <c r="F47" s="39" t="s">
        <v>116</v>
      </c>
    </row>
    <row r="48" spans="1:6" ht="36" x14ac:dyDescent="0.25">
      <c r="A48" s="39" t="s">
        <v>299</v>
      </c>
      <c r="B48" s="39" t="s">
        <v>300</v>
      </c>
      <c r="C48" s="39" t="s">
        <v>309</v>
      </c>
      <c r="D48" s="40" t="s">
        <v>310</v>
      </c>
      <c r="E48" s="41">
        <v>427000</v>
      </c>
      <c r="F48" s="39" t="s">
        <v>116</v>
      </c>
    </row>
    <row r="49" spans="1:6" ht="36" x14ac:dyDescent="0.25">
      <c r="A49" s="39" t="s">
        <v>299</v>
      </c>
      <c r="B49" s="39" t="s">
        <v>300</v>
      </c>
      <c r="C49" s="39" t="s">
        <v>311</v>
      </c>
      <c r="D49" s="40" t="s">
        <v>312</v>
      </c>
      <c r="E49" s="41">
        <v>2440000</v>
      </c>
      <c r="F49" s="39" t="s">
        <v>116</v>
      </c>
    </row>
    <row r="50" spans="1:6" ht="36" x14ac:dyDescent="0.25">
      <c r="A50" s="39" t="s">
        <v>299</v>
      </c>
      <c r="B50" s="39" t="s">
        <v>300</v>
      </c>
      <c r="C50" s="39" t="s">
        <v>313</v>
      </c>
      <c r="D50" s="40" t="s">
        <v>314</v>
      </c>
      <c r="E50" s="41">
        <v>1587000</v>
      </c>
      <c r="F50" s="39" t="s">
        <v>116</v>
      </c>
    </row>
    <row r="51" spans="1:6" ht="54" x14ac:dyDescent="0.25">
      <c r="A51" s="39" t="s">
        <v>299</v>
      </c>
      <c r="B51" s="39" t="s">
        <v>300</v>
      </c>
      <c r="C51" s="39" t="s">
        <v>315</v>
      </c>
      <c r="D51" s="40" t="s">
        <v>316</v>
      </c>
      <c r="E51" s="41">
        <v>265500</v>
      </c>
      <c r="F51" s="39" t="s">
        <v>116</v>
      </c>
    </row>
    <row r="52" spans="1:6" ht="36" x14ac:dyDescent="0.25">
      <c r="A52" s="39" t="s">
        <v>299</v>
      </c>
      <c r="B52" s="39" t="s">
        <v>300</v>
      </c>
      <c r="C52" s="39" t="s">
        <v>317</v>
      </c>
      <c r="D52" s="40" t="s">
        <v>318</v>
      </c>
      <c r="E52" s="41">
        <v>245500</v>
      </c>
      <c r="F52" s="39" t="s">
        <v>116</v>
      </c>
    </row>
    <row r="53" spans="1:6" ht="36" x14ac:dyDescent="0.25">
      <c r="A53" s="39" t="s">
        <v>299</v>
      </c>
      <c r="B53" s="39" t="s">
        <v>300</v>
      </c>
      <c r="C53" s="39" t="s">
        <v>319</v>
      </c>
      <c r="D53" s="40" t="s">
        <v>320</v>
      </c>
      <c r="E53" s="41">
        <v>113500</v>
      </c>
      <c r="F53" s="39" t="s">
        <v>116</v>
      </c>
    </row>
    <row r="54" spans="1:6" x14ac:dyDescent="0.25">
      <c r="A54" s="39" t="s">
        <v>299</v>
      </c>
      <c r="B54" s="39" t="s">
        <v>300</v>
      </c>
      <c r="C54" s="39" t="s">
        <v>321</v>
      </c>
      <c r="D54" s="40" t="s">
        <v>322</v>
      </c>
      <c r="E54" s="41">
        <v>14400</v>
      </c>
      <c r="F54" s="39" t="s">
        <v>209</v>
      </c>
    </row>
    <row r="55" spans="1:6" x14ac:dyDescent="0.25">
      <c r="A55" s="39" t="s">
        <v>299</v>
      </c>
      <c r="B55" s="39" t="s">
        <v>300</v>
      </c>
      <c r="C55" s="39" t="s">
        <v>323</v>
      </c>
      <c r="D55" s="40" t="s">
        <v>324</v>
      </c>
      <c r="E55" s="41">
        <v>218000</v>
      </c>
      <c r="F55" s="39" t="s">
        <v>116</v>
      </c>
    </row>
    <row r="56" spans="1:6" x14ac:dyDescent="0.25">
      <c r="A56" s="39" t="s">
        <v>299</v>
      </c>
      <c r="B56" s="39" t="s">
        <v>300</v>
      </c>
      <c r="C56" s="39" t="s">
        <v>325</v>
      </c>
      <c r="D56" s="40" t="s">
        <v>326</v>
      </c>
      <c r="E56" s="41">
        <v>1046000</v>
      </c>
      <c r="F56" s="39" t="s">
        <v>116</v>
      </c>
    </row>
    <row r="57" spans="1:6" ht="36" x14ac:dyDescent="0.25">
      <c r="A57" s="39" t="s">
        <v>299</v>
      </c>
      <c r="B57" s="39" t="s">
        <v>300</v>
      </c>
      <c r="C57" s="39" t="s">
        <v>327</v>
      </c>
      <c r="D57" s="40" t="s">
        <v>328</v>
      </c>
      <c r="E57" s="41">
        <v>120000</v>
      </c>
      <c r="F57" s="39" t="s">
        <v>116</v>
      </c>
    </row>
    <row r="58" spans="1:6" ht="36" x14ac:dyDescent="0.25">
      <c r="A58" s="39" t="s">
        <v>299</v>
      </c>
      <c r="B58" s="39" t="s">
        <v>300</v>
      </c>
      <c r="C58" s="39" t="s">
        <v>329</v>
      </c>
      <c r="D58" s="40" t="s">
        <v>330</v>
      </c>
      <c r="E58" s="41">
        <v>110500</v>
      </c>
      <c r="F58" s="39" t="s">
        <v>116</v>
      </c>
    </row>
    <row r="59" spans="1:6" x14ac:dyDescent="0.25">
      <c r="A59" s="39" t="s">
        <v>299</v>
      </c>
      <c r="B59" s="39" t="s">
        <v>300</v>
      </c>
      <c r="C59" s="39" t="s">
        <v>331</v>
      </c>
      <c r="D59" s="40" t="s">
        <v>332</v>
      </c>
      <c r="E59" s="41">
        <v>311000</v>
      </c>
      <c r="F59" s="39" t="s">
        <v>116</v>
      </c>
    </row>
    <row r="60" spans="1:6" x14ac:dyDescent="0.25">
      <c r="A60" s="39" t="s">
        <v>299</v>
      </c>
      <c r="B60" s="39" t="s">
        <v>300</v>
      </c>
      <c r="C60" s="39" t="s">
        <v>333</v>
      </c>
      <c r="D60" s="40" t="s">
        <v>334</v>
      </c>
      <c r="E60" s="41">
        <v>55400</v>
      </c>
      <c r="F60" s="39" t="s">
        <v>209</v>
      </c>
    </row>
    <row r="61" spans="1:6" ht="36" x14ac:dyDescent="0.25">
      <c r="A61" s="39" t="s">
        <v>299</v>
      </c>
      <c r="B61" s="39" t="s">
        <v>300</v>
      </c>
      <c r="C61" s="39" t="s">
        <v>335</v>
      </c>
      <c r="D61" s="40" t="s">
        <v>336</v>
      </c>
      <c r="E61" s="41">
        <v>86100</v>
      </c>
      <c r="F61" s="39" t="s">
        <v>209</v>
      </c>
    </row>
    <row r="62" spans="1:6" ht="36" x14ac:dyDescent="0.25">
      <c r="A62" s="39" t="s">
        <v>299</v>
      </c>
      <c r="B62" s="39" t="s">
        <v>300</v>
      </c>
      <c r="C62" s="39" t="s">
        <v>337</v>
      </c>
      <c r="D62" s="40" t="s">
        <v>338</v>
      </c>
      <c r="E62" s="41">
        <v>22200</v>
      </c>
      <c r="F62" s="39" t="s">
        <v>209</v>
      </c>
    </row>
    <row r="63" spans="1:6" ht="36" x14ac:dyDescent="0.25">
      <c r="A63" s="39" t="s">
        <v>299</v>
      </c>
      <c r="B63" s="39" t="s">
        <v>300</v>
      </c>
      <c r="C63" s="39" t="s">
        <v>339</v>
      </c>
      <c r="D63" s="40" t="s">
        <v>340</v>
      </c>
      <c r="E63" s="41">
        <v>215000</v>
      </c>
      <c r="F63" s="39" t="s">
        <v>116</v>
      </c>
    </row>
  </sheetData>
  <hyperlinks>
    <hyperlink ref="A2:F2" location="'11010101'!A1" display="'11010101'!A1" xr:uid="{00000000-0004-0000-0000-000000000000}"/>
    <hyperlink ref="A3:F3" location="'11010102'!A1" display="'11010102'!A1" xr:uid="{00000000-0004-0000-0000-000001000000}"/>
    <hyperlink ref="A4:F4" location="'11010220'!A1" display="'11010220'!A1" xr:uid="{00000000-0004-0000-0000-000002000000}"/>
    <hyperlink ref="A5:F5" location="'11010230'!A1" display="'11010230'!A1" xr:uid="{00000000-0004-0000-0000-000003000000}"/>
    <hyperlink ref="A6:F6" location="'11010301'!A1" display="'11010301'!A1" xr:uid="{00000000-0004-0000-0000-000004000000}"/>
    <hyperlink ref="A7:F7" location="'11010302'!A1" display="'11010302'!A1" xr:uid="{00000000-0004-0000-0000-000005000000}"/>
    <hyperlink ref="A8:F8" location="'11010401'!A1" display="'11010401'!A1" xr:uid="{00000000-0004-0000-0000-000006000000}"/>
    <hyperlink ref="A9:F9" location="'11010402'!A1" display="'11010402'!A1" xr:uid="{00000000-0004-0000-0000-000007000000}"/>
    <hyperlink ref="A10:F10" location="'11010403'!A1" display="'11010403'!A1" xr:uid="{00000000-0004-0000-0000-000008000000}"/>
    <hyperlink ref="A11:F11" location="'11010404'!A1" display="'11010404'!A1" xr:uid="{00000000-0004-0000-0000-000009000000}"/>
    <hyperlink ref="A12:F12" location="'11010405'!A1" display="'11010405'!A1" xr:uid="{00000000-0004-0000-0000-00000A000000}"/>
    <hyperlink ref="A13:F13" location="'11010406'!A1" display="'11010406'!A1" xr:uid="{00000000-0004-0000-0000-00000B000000}"/>
    <hyperlink ref="A14:F14" location="'11010407'!A1" display="'11010407'!A1" xr:uid="{00000000-0004-0000-0000-00000C000000}"/>
    <hyperlink ref="A15:F15" location="'11010408'!A1" display="'11010408'!A1" xr:uid="{00000000-0004-0000-0000-00000D000000}"/>
    <hyperlink ref="A16:F16" location="'11010409'!A1" display="'11010409'!A1" xr:uid="{00000000-0004-0000-0000-00000E000000}"/>
    <hyperlink ref="A17:F17" location="'11010410'!A1" display="'11010410'!A1" xr:uid="{00000000-0004-0000-0000-00000F000000}"/>
    <hyperlink ref="A18:F18" location="'11010412'!A1" display="'11010412'!A1" xr:uid="{00000000-0004-0000-0000-000010000000}"/>
    <hyperlink ref="A19:F19" location="'11010502'!A1" display="'11010502'!A1" xr:uid="{00000000-0004-0000-0000-000011000000}"/>
    <hyperlink ref="A20:F20" location="'11010503'!A1" display="'11010503'!A1" xr:uid="{00000000-0004-0000-0000-000012000000}"/>
    <hyperlink ref="A21:F21" location="'11010504'!A1" display="'11010504'!A1" xr:uid="{00000000-0004-0000-0000-000013000000}"/>
    <hyperlink ref="A22:F22" location="'11010505'!A1" display="'11010505'!A1" xr:uid="{00000000-0004-0000-0000-000014000000}"/>
    <hyperlink ref="A23:F23" location="'11010508'!A1" display="'11010508'!A1" xr:uid="{00000000-0004-0000-0000-000015000000}"/>
    <hyperlink ref="A24:F24" location="'11010515'!A1" display="'11010515'!A1" xr:uid="{00000000-0004-0000-0000-000016000000}"/>
    <hyperlink ref="A25:F25" location="'11010517'!A1" display="'11010517'!A1" xr:uid="{00000000-0004-0000-0000-000017000000}"/>
    <hyperlink ref="A26:F26" location="'11010901'!A1" display="'11010901'!A1" xr:uid="{00000000-0004-0000-0000-000018000000}"/>
    <hyperlink ref="A27:F27" location="'11010902'!A1" display="'11010902'!A1" xr:uid="{00000000-0004-0000-0000-000019000000}"/>
    <hyperlink ref="A28:F28" location="'11010903'!A1" display="'11010903'!A1" xr:uid="{00000000-0004-0000-0000-00001A000000}"/>
    <hyperlink ref="A29:F29" location="'11010904'!A1" display="'11010904'!A1" xr:uid="{00000000-0004-0000-0000-00001B000000}"/>
    <hyperlink ref="A30:F30" location="'11010905'!A1" display="'11010905'!A1" xr:uid="{00000000-0004-0000-0000-00001C000000}"/>
    <hyperlink ref="A31:F31" location="'11010906'!A1" display="'11010906'!A1" xr:uid="{00000000-0004-0000-0000-00001D000000}"/>
    <hyperlink ref="A32:F32" location="'11010907'!A1" display="'11010907'!A1" xr:uid="{00000000-0004-0000-0000-00001E000000}"/>
    <hyperlink ref="A33:F33" location="'11010908'!A1" display="'11010908'!A1" xr:uid="{00000000-0004-0000-0000-00001F000000}"/>
    <hyperlink ref="A34:F34" location="'11010909'!A1" display="'11010909'!A1" xr:uid="{00000000-0004-0000-0000-000020000000}"/>
    <hyperlink ref="A35:F35" location="'11010910'!A1" display="'11010910'!A1" xr:uid="{00000000-0004-0000-0000-000021000000}"/>
    <hyperlink ref="A36:F36" location="'11010911'!A1" display="'11010911'!A1" xr:uid="{00000000-0004-0000-0000-000022000000}"/>
    <hyperlink ref="A37:F37" location="'11010912'!A1" display="'11010912'!A1" xr:uid="{00000000-0004-0000-0000-000023000000}"/>
    <hyperlink ref="A38:F38" location="'11010913'!A1" display="'11010913'!A1" xr:uid="{00000000-0004-0000-0000-000024000000}"/>
    <hyperlink ref="A39:F39" location="'11010914'!A1" display="'11010914'!A1" xr:uid="{00000000-0004-0000-0000-000025000000}"/>
    <hyperlink ref="A40:F40" location="'11010915'!A1" display="'11010915'!A1" xr:uid="{00000000-0004-0000-0000-000026000000}"/>
    <hyperlink ref="A41:F41" location="'11010916'!A1" display="'11010916'!A1" xr:uid="{00000000-0004-0000-0000-000027000000}"/>
    <hyperlink ref="A42:F42" location="'11010920'!A1" display="'11010920'!A1" xr:uid="{00000000-0004-0000-0000-000028000000}"/>
    <hyperlink ref="A43:F43" location="'11010921'!A1" display="'11010921'!A1" xr:uid="{00000000-0004-0000-0000-000029000000}"/>
    <hyperlink ref="A44:F44" location="'11020101'!A1" display="'11020101'!A1" xr:uid="{00000000-0004-0000-0000-00002A000000}"/>
    <hyperlink ref="A45:F45" location="'11020102'!A1" display="'11020102'!A1" xr:uid="{00000000-0004-0000-0000-00002B000000}"/>
    <hyperlink ref="A46:F46" location="'11020104'!A1" display="'11020104'!A1" xr:uid="{00000000-0004-0000-0000-00002C000000}"/>
    <hyperlink ref="A47:F47" location="'11020201'!A1" display="'11020201'!A1" xr:uid="{00000000-0004-0000-0000-00002D000000}"/>
    <hyperlink ref="A48:F48" location="'11020202'!A1" display="'11020202'!A1" xr:uid="{00000000-0004-0000-0000-00002E000000}"/>
    <hyperlink ref="A49:F49" location="'11020301'!A1" display="'11020301'!A1" xr:uid="{00000000-0004-0000-0000-00002F000000}"/>
    <hyperlink ref="A50:F50" location="'11020303'!A1" display="'11020303'!A1" xr:uid="{00000000-0004-0000-0000-000030000000}"/>
    <hyperlink ref="A51:F51" location="'11020304'!A1" display="'11020304'!A1" xr:uid="{00000000-0004-0000-0000-000031000000}"/>
    <hyperlink ref="A52:F52" location="'11020401'!A1" display="'11020401'!A1" xr:uid="{00000000-0004-0000-0000-000032000000}"/>
    <hyperlink ref="A53:F53" location="'11020402'!A1" display="'11020402'!A1" xr:uid="{00000000-0004-0000-0000-000033000000}"/>
    <hyperlink ref="A54:F54" location="'11020501'!A1" display="'11020501'!A1" xr:uid="{00000000-0004-0000-0000-000034000000}"/>
    <hyperlink ref="A55:F55" location="'11020502'!A1" display="'11020502'!A1" xr:uid="{00000000-0004-0000-0000-000035000000}"/>
    <hyperlink ref="A56:F56" location="'11020503'!A1" display="'11020503'!A1" xr:uid="{00000000-0004-0000-0000-000036000000}"/>
    <hyperlink ref="A57:F57" location="'11020504'!A1" display="'11020504'!A1" xr:uid="{00000000-0004-0000-0000-000037000000}"/>
    <hyperlink ref="A58:F58" location="'11020505'!A1" display="'11020505'!A1" xr:uid="{00000000-0004-0000-0000-000038000000}"/>
    <hyperlink ref="A59:F59" location="'11020506'!A1" display="'11020506'!A1" xr:uid="{00000000-0004-0000-0000-000039000000}"/>
    <hyperlink ref="A60:F60" location="'11020507'!A1" display="'11020507'!A1" xr:uid="{00000000-0004-0000-0000-00003A000000}"/>
    <hyperlink ref="A61:F61" location="'11020508'!A1" display="'11020508'!A1" xr:uid="{00000000-0004-0000-0000-00003B000000}"/>
    <hyperlink ref="A62:F62" location="'11020601'!A1" display="'11020601'!A1" xr:uid="{00000000-0004-0000-0000-00003C000000}"/>
    <hyperlink ref="A63:F63" location="'11020602'!A1" display="'11020602'!A1" xr:uid="{00000000-0004-0000-0000-00003D000000}"/>
  </hyperlink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2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61</v>
      </c>
      <c r="B1" s="46"/>
      <c r="C1" s="46"/>
      <c r="D1" s="48" t="s">
        <v>54</v>
      </c>
      <c r="E1" s="48"/>
      <c r="F1" s="48"/>
      <c r="G1" s="48"/>
      <c r="H1" s="48" t="s">
        <v>62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(96.19%)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2.2660999999999998</v>
      </c>
      <c r="G5" s="8">
        <f>F5/E5</f>
        <v>2.2660999999999998</v>
      </c>
      <c r="H5" s="9">
        <v>1</v>
      </c>
      <c r="I5" s="10">
        <v>157476</v>
      </c>
      <c r="J5" s="10">
        <f>I5*H5*G5</f>
        <v>356856.36359999998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356856.36359999998</v>
      </c>
    </row>
    <row r="7" spans="1:12" ht="19.5" x14ac:dyDescent="0.25">
      <c r="A7" s="43" t="str">
        <f>"ماشين آلات و ابزار   (" &amp; ROUND((J10/J11)*100,2) &amp; "%)"</f>
        <v>ماشين آلات و ابزار   (3.81%)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2E-3</v>
      </c>
      <c r="G8" s="4">
        <f>F8/E8</f>
        <v>2E-3</v>
      </c>
      <c r="H8" s="26">
        <v>1</v>
      </c>
      <c r="I8" s="5">
        <v>613757.80000000005</v>
      </c>
      <c r="J8" s="5">
        <f>I8*H8*G8</f>
        <v>1227.5156000000002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3.3E-3</v>
      </c>
      <c r="G9" s="8">
        <f>F9/E9</f>
        <v>3.3E-3</v>
      </c>
      <c r="H9" s="9">
        <v>1</v>
      </c>
      <c r="I9" s="10">
        <v>3905731.2</v>
      </c>
      <c r="J9" s="10">
        <f>I9*H9*G9</f>
        <v>12888.91296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14116.42856</v>
      </c>
    </row>
    <row r="11" spans="1:12" ht="19.5" x14ac:dyDescent="0.25">
      <c r="C11" s="18" t="s">
        <v>22</v>
      </c>
      <c r="D11" s="19">
        <v>371000</v>
      </c>
      <c r="I11" s="21" t="s">
        <v>23</v>
      </c>
      <c r="J11" s="19">
        <f>J10+J6</f>
        <v>370972.79215999995</v>
      </c>
    </row>
    <row r="12" spans="1:12" ht="19.5" x14ac:dyDescent="0.25">
      <c r="C12" s="22" t="s">
        <v>24</v>
      </c>
      <c r="I12" s="21" t="s">
        <v>25</v>
      </c>
      <c r="J12" s="23">
        <f>(J11-D11)/D11</f>
        <v>-7.3336495956998428E-5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900-000000000000}"/>
    <hyperlink ref="K1" location="فهرست!A10" display="بازگشت به فهرست" xr:uid="{00000000-0004-0000-0900-000001000000}"/>
    <hyperlink ref="K2" location="'11010402'!A1" display="آناليز قبلي" xr:uid="{00000000-0004-0000-0900-000002000000}"/>
    <hyperlink ref="L2" location="'11010404'!A1" display="آناليز بعدي" xr:uid="{00000000-0004-0000-09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5"/>
  <sheetViews>
    <sheetView rightToLeft="1" view="pageBreakPreview" zoomScaleNormal="100" zoomScaleSheetLayoutView="100" workbookViewId="0">
      <selection activeCell="K1" sqref="K1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63</v>
      </c>
      <c r="B1" s="46"/>
      <c r="C1" s="46"/>
      <c r="D1" s="48" t="s">
        <v>54</v>
      </c>
      <c r="E1" s="48"/>
      <c r="F1" s="48"/>
      <c r="G1" s="48"/>
      <c r="H1" s="48" t="s">
        <v>64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ROUND((J7/J14)*100,2) &amp; "%)"</f>
        <v>نيروي انساني   (94.6%)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1.7</v>
      </c>
      <c r="G5" s="4">
        <f>F5/E5</f>
        <v>1.7</v>
      </c>
      <c r="H5" s="26">
        <v>1</v>
      </c>
      <c r="I5" s="5">
        <v>157476</v>
      </c>
      <c r="J5" s="5">
        <f>I5*H5*G5</f>
        <v>267709.2</v>
      </c>
    </row>
    <row r="6" spans="1:12" x14ac:dyDescent="0.25">
      <c r="A6" s="6">
        <v>2</v>
      </c>
      <c r="B6" s="6">
        <v>14070401</v>
      </c>
      <c r="C6" s="7" t="s">
        <v>65</v>
      </c>
      <c r="D6" s="6" t="s">
        <v>30</v>
      </c>
      <c r="E6" s="6">
        <v>1</v>
      </c>
      <c r="F6" s="6">
        <v>0.34</v>
      </c>
      <c r="G6" s="8">
        <f>F6/E6</f>
        <v>0.34</v>
      </c>
      <c r="H6" s="9">
        <v>1</v>
      </c>
      <c r="I6" s="10">
        <v>0</v>
      </c>
      <c r="J6" s="10">
        <f>I6*H6*G6</f>
        <v>0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267709.2</v>
      </c>
    </row>
    <row r="8" spans="1:12" ht="19.5" x14ac:dyDescent="0.25">
      <c r="A8" s="43" t="str">
        <f>"ماشين آلات و ابزار   (" &amp; ROUND((J13/J14)*100,2) &amp; "%)"</f>
        <v>ماشين آلات و ابزار   (5.4%)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28070101</v>
      </c>
      <c r="C9" s="25" t="s">
        <v>56</v>
      </c>
      <c r="D9" s="2" t="s">
        <v>41</v>
      </c>
      <c r="E9" s="2">
        <v>1</v>
      </c>
      <c r="F9" s="2">
        <v>2E-3</v>
      </c>
      <c r="G9" s="4">
        <f>F9/E9</f>
        <v>2E-3</v>
      </c>
      <c r="H9" s="26">
        <v>1</v>
      </c>
      <c r="I9" s="5">
        <v>613757.80000000005</v>
      </c>
      <c r="J9" s="5">
        <f>I9*H9*G9</f>
        <v>1227.5156000000002</v>
      </c>
    </row>
    <row r="10" spans="1:12" x14ac:dyDescent="0.25">
      <c r="A10" s="2">
        <v>2</v>
      </c>
      <c r="B10" s="2">
        <v>28070601</v>
      </c>
      <c r="C10" s="25" t="s">
        <v>57</v>
      </c>
      <c r="D10" s="2" t="s">
        <v>58</v>
      </c>
      <c r="E10" s="2">
        <v>1</v>
      </c>
      <c r="F10" s="2">
        <v>3.3E-3</v>
      </c>
      <c r="G10" s="4">
        <f>F10/E10</f>
        <v>3.3E-3</v>
      </c>
      <c r="H10" s="26">
        <v>1</v>
      </c>
      <c r="I10" s="5">
        <v>3905731.2</v>
      </c>
      <c r="J10" s="5">
        <f>I10*H10*G10</f>
        <v>12888.91296</v>
      </c>
    </row>
    <row r="11" spans="1:12" x14ac:dyDescent="0.25">
      <c r="A11" s="2">
        <v>3</v>
      </c>
      <c r="B11" s="2">
        <v>28992701</v>
      </c>
      <c r="C11" s="25" t="s">
        <v>66</v>
      </c>
      <c r="D11" s="2" t="s">
        <v>41</v>
      </c>
      <c r="E11" s="2">
        <v>1</v>
      </c>
      <c r="F11" s="2">
        <v>3.0000000000000001E-3</v>
      </c>
      <c r="G11" s="4">
        <f>F11/E11</f>
        <v>3.0000000000000001E-3</v>
      </c>
      <c r="H11" s="26">
        <v>1</v>
      </c>
      <c r="I11" s="5">
        <v>351807.3</v>
      </c>
      <c r="J11" s="5">
        <f>I11*H11*G11</f>
        <v>1055.4219000000001</v>
      </c>
    </row>
    <row r="12" spans="1:12" ht="36" x14ac:dyDescent="0.25">
      <c r="A12" s="6">
        <v>4</v>
      </c>
      <c r="B12" s="6">
        <v>28992702</v>
      </c>
      <c r="C12" s="7" t="s">
        <v>67</v>
      </c>
      <c r="D12" s="6" t="s">
        <v>41</v>
      </c>
      <c r="E12" s="6">
        <v>1</v>
      </c>
      <c r="F12" s="6">
        <v>1.5E-3</v>
      </c>
      <c r="G12" s="8">
        <f>F12/E12</f>
        <v>1.5E-3</v>
      </c>
      <c r="H12" s="9">
        <v>1</v>
      </c>
      <c r="I12" s="10">
        <v>73081.3</v>
      </c>
      <c r="J12" s="10">
        <f>I12*H12*G12</f>
        <v>109.62195000000001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SUM(J9:J12)</f>
        <v>15281.47241</v>
      </c>
    </row>
    <row r="14" spans="1:12" ht="19.5" x14ac:dyDescent="0.25">
      <c r="C14" s="18" t="s">
        <v>22</v>
      </c>
      <c r="D14" s="19">
        <v>359000</v>
      </c>
      <c r="I14" s="21" t="s">
        <v>23</v>
      </c>
      <c r="J14" s="19">
        <f>J13+J7</f>
        <v>282990.67241</v>
      </c>
    </row>
    <row r="15" spans="1:12" ht="19.5" x14ac:dyDescent="0.25">
      <c r="C15" s="22" t="s">
        <v>24</v>
      </c>
      <c r="I15" s="21" t="s">
        <v>25</v>
      </c>
      <c r="J15" s="23">
        <f>(J14-D14)/D14</f>
        <v>-0.2117251464902507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5" r:id="rId1" xr:uid="{00000000-0004-0000-0A00-000000000000}"/>
    <hyperlink ref="K1" location="فهرست!A11" display="بازگشت به فهرست" xr:uid="{00000000-0004-0000-0A00-000001000000}"/>
    <hyperlink ref="K2" location="'11010403'!A1" display="آناليز قبلي" xr:uid="{00000000-0004-0000-0A00-000002000000}"/>
    <hyperlink ref="L2" location="'11010405'!A1" display="آناليز بعدي" xr:uid="{00000000-0004-0000-0A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17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68</v>
      </c>
      <c r="B1" s="46"/>
      <c r="C1" s="46"/>
      <c r="D1" s="48" t="s">
        <v>54</v>
      </c>
      <c r="E1" s="48"/>
      <c r="F1" s="48"/>
      <c r="G1" s="48"/>
      <c r="H1" s="48" t="s">
        <v>69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ROUND((J8/J16)*100,2) &amp; "%)"</f>
        <v>نيروي انساني   (73.17%)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4.5339</v>
      </c>
      <c r="G5" s="4">
        <f>F5/E5</f>
        <v>4.5339</v>
      </c>
      <c r="H5" s="26">
        <v>1</v>
      </c>
      <c r="I5" s="5">
        <v>174456.2</v>
      </c>
      <c r="J5" s="5">
        <f>I5*H5*G5</f>
        <v>790966.96518000006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9.0661000000000005</v>
      </c>
      <c r="G6" s="4">
        <f>F6/E6</f>
        <v>9.0661000000000005</v>
      </c>
      <c r="H6" s="26">
        <v>1</v>
      </c>
      <c r="I6" s="5">
        <v>157476</v>
      </c>
      <c r="J6" s="5">
        <f>I6*H6*G6</f>
        <v>1427693.1636000001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4.5339</v>
      </c>
      <c r="G7" s="8">
        <f>F7/E7</f>
        <v>4.5339</v>
      </c>
      <c r="H7" s="9">
        <v>1</v>
      </c>
      <c r="I7" s="10">
        <v>184081.4</v>
      </c>
      <c r="J7" s="10">
        <f>I7*H7*G7</f>
        <v>834606.65946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3053266.7882399997</v>
      </c>
    </row>
    <row r="9" spans="1:12" ht="19.5" x14ac:dyDescent="0.25">
      <c r="A9" s="43" t="str">
        <f>"ماشين آلات و ابزار   (" &amp; ROUND((J15/J16)*100,2) &amp; "%)"</f>
        <v>ماشين آلات و ابزار   (26.83%)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2.6669999999999998</v>
      </c>
      <c r="G10" s="4">
        <f>F10/E10</f>
        <v>2.6669999999999998</v>
      </c>
      <c r="H10" s="26">
        <v>1</v>
      </c>
      <c r="I10" s="5">
        <v>368822.7</v>
      </c>
      <c r="J10" s="5">
        <f>I10*H10*G10</f>
        <v>983650.1409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0.01</v>
      </c>
      <c r="G11" s="4">
        <f>F11/E11</f>
        <v>0.01</v>
      </c>
      <c r="H11" s="26">
        <v>1</v>
      </c>
      <c r="I11" s="5">
        <v>613757.80000000005</v>
      </c>
      <c r="J11" s="5">
        <f>I11*H11*G11</f>
        <v>6137.5780000000004</v>
      </c>
    </row>
    <row r="12" spans="1:12" x14ac:dyDescent="0.25">
      <c r="A12" s="2">
        <v>3</v>
      </c>
      <c r="B12" s="2">
        <v>28070601</v>
      </c>
      <c r="C12" s="25" t="s">
        <v>57</v>
      </c>
      <c r="D12" s="2" t="s">
        <v>58</v>
      </c>
      <c r="E12" s="2">
        <v>1</v>
      </c>
      <c r="F12" s="2">
        <v>3.3E-3</v>
      </c>
      <c r="G12" s="4">
        <f>F12/E12</f>
        <v>3.3E-3</v>
      </c>
      <c r="H12" s="26">
        <v>1</v>
      </c>
      <c r="I12" s="5">
        <v>3905731.2</v>
      </c>
      <c r="J12" s="5">
        <f>I12*H12*G12</f>
        <v>12888.91296</v>
      </c>
    </row>
    <row r="13" spans="1:12" x14ac:dyDescent="0.25">
      <c r="A13" s="2">
        <v>4</v>
      </c>
      <c r="B13" s="2">
        <v>28070701</v>
      </c>
      <c r="C13" s="25" t="s">
        <v>73</v>
      </c>
      <c r="D13" s="2" t="s">
        <v>41</v>
      </c>
      <c r="E13" s="2">
        <v>1</v>
      </c>
      <c r="F13" s="2">
        <v>0.01</v>
      </c>
      <c r="G13" s="4">
        <f>F13/E13</f>
        <v>0.01</v>
      </c>
      <c r="H13" s="26">
        <v>1</v>
      </c>
      <c r="I13" s="5">
        <v>706751.4</v>
      </c>
      <c r="J13" s="5">
        <f>I13*H13*G13</f>
        <v>7067.5140000000001</v>
      </c>
    </row>
    <row r="14" spans="1:12" x14ac:dyDescent="0.25">
      <c r="A14" s="6">
        <v>5</v>
      </c>
      <c r="B14" s="6">
        <v>28110101</v>
      </c>
      <c r="C14" s="7" t="s">
        <v>74</v>
      </c>
      <c r="D14" s="6" t="s">
        <v>20</v>
      </c>
      <c r="E14" s="6">
        <v>1</v>
      </c>
      <c r="F14" s="6">
        <v>2.6669999999999998</v>
      </c>
      <c r="G14" s="8">
        <f>F14/E14</f>
        <v>2.6669999999999998</v>
      </c>
      <c r="H14" s="9">
        <v>1</v>
      </c>
      <c r="I14" s="10">
        <v>41122.300000000003</v>
      </c>
      <c r="J14" s="10">
        <f>I14*H14*G14</f>
        <v>109673.1741</v>
      </c>
    </row>
    <row r="15" spans="1:12" ht="19.5" x14ac:dyDescent="0.25">
      <c r="A15" s="11"/>
      <c r="B15" s="12"/>
      <c r="C15" s="13"/>
      <c r="D15" s="12"/>
      <c r="E15" s="12"/>
      <c r="F15" s="12"/>
      <c r="G15" s="14"/>
      <c r="H15" s="15"/>
      <c r="I15" s="16" t="s">
        <v>21</v>
      </c>
      <c r="J15" s="17">
        <f>SUM(J10:J14)</f>
        <v>1119417.31996</v>
      </c>
    </row>
    <row r="16" spans="1:12" ht="19.5" x14ac:dyDescent="0.25">
      <c r="C16" s="18" t="s">
        <v>22</v>
      </c>
      <c r="D16" s="19">
        <v>4172000</v>
      </c>
      <c r="I16" s="21" t="s">
        <v>23</v>
      </c>
      <c r="J16" s="19">
        <f>J15+J8</f>
        <v>4172684.1081999997</v>
      </c>
    </row>
    <row r="17" spans="3:10" ht="19.5" x14ac:dyDescent="0.25">
      <c r="C17" s="22" t="s">
        <v>24</v>
      </c>
      <c r="I17" s="21" t="s">
        <v>25</v>
      </c>
      <c r="J17" s="23">
        <f>(J16-D16)/D16</f>
        <v>1.6397607861928757E-4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7" r:id="rId1" xr:uid="{00000000-0004-0000-0B00-000000000000}"/>
    <hyperlink ref="K1" location="فهرست!A12" display="بازگشت به فهرست" xr:uid="{00000000-0004-0000-0B00-000001000000}"/>
    <hyperlink ref="K2" location="'11010404'!A1" display="آناليز قبلي" xr:uid="{00000000-0004-0000-0B00-000002000000}"/>
    <hyperlink ref="L2" location="'11010406'!A1" display="آناليز بعدي" xr:uid="{00000000-0004-0000-0B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20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75</v>
      </c>
      <c r="B1" s="46"/>
      <c r="C1" s="46"/>
      <c r="D1" s="48" t="s">
        <v>54</v>
      </c>
      <c r="E1" s="48"/>
      <c r="F1" s="48"/>
      <c r="G1" s="48"/>
      <c r="H1" s="48" t="s">
        <v>76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ROUND((J9/J19)*100,2) &amp; "%)"</f>
        <v>نيروي انساني   (77.7%)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5.44</v>
      </c>
      <c r="G5" s="4">
        <f>F5/E5</f>
        <v>5.44</v>
      </c>
      <c r="H5" s="26">
        <v>1</v>
      </c>
      <c r="I5" s="5">
        <v>174456.2</v>
      </c>
      <c r="J5" s="5">
        <f>I5*H5*G5</f>
        <v>949041.72800000012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10.88</v>
      </c>
      <c r="G6" s="4">
        <f>F6/E6</f>
        <v>10.88</v>
      </c>
      <c r="H6" s="26">
        <v>1</v>
      </c>
      <c r="I6" s="5">
        <v>157476</v>
      </c>
      <c r="J6" s="5">
        <f>I6*H6*G6</f>
        <v>1713338.8800000001</v>
      </c>
    </row>
    <row r="7" spans="1:12" x14ac:dyDescent="0.25">
      <c r="A7" s="2">
        <v>3</v>
      </c>
      <c r="B7" s="2">
        <v>14070401</v>
      </c>
      <c r="C7" s="25" t="s">
        <v>65</v>
      </c>
      <c r="D7" s="2" t="s">
        <v>30</v>
      </c>
      <c r="E7" s="2">
        <v>1</v>
      </c>
      <c r="F7" s="2">
        <v>0.34</v>
      </c>
      <c r="G7" s="4">
        <f>F7/E7</f>
        <v>0.34</v>
      </c>
      <c r="H7" s="26">
        <v>1</v>
      </c>
      <c r="I7" s="5">
        <v>0</v>
      </c>
      <c r="J7" s="5">
        <f>I7*H7*G7</f>
        <v>0</v>
      </c>
    </row>
    <row r="8" spans="1:12" x14ac:dyDescent="0.25">
      <c r="A8" s="6">
        <v>4</v>
      </c>
      <c r="B8" s="6">
        <v>14240601</v>
      </c>
      <c r="C8" s="7" t="s">
        <v>71</v>
      </c>
      <c r="D8" s="6" t="s">
        <v>30</v>
      </c>
      <c r="E8" s="6">
        <v>1</v>
      </c>
      <c r="F8" s="6">
        <v>10.88</v>
      </c>
      <c r="G8" s="8">
        <f>F8/E8</f>
        <v>10.88</v>
      </c>
      <c r="H8" s="9">
        <v>1</v>
      </c>
      <c r="I8" s="10">
        <v>184081.4</v>
      </c>
      <c r="J8" s="10">
        <f>I8*H8*G8</f>
        <v>2002805.632</v>
      </c>
    </row>
    <row r="9" spans="1:12" ht="19.5" x14ac:dyDescent="0.25">
      <c r="A9" s="27"/>
      <c r="B9" s="28"/>
      <c r="C9" s="29"/>
      <c r="D9" s="28"/>
      <c r="E9" s="28"/>
      <c r="F9" s="28"/>
      <c r="G9" s="30"/>
      <c r="H9" s="31"/>
      <c r="I9" s="32" t="s">
        <v>33</v>
      </c>
      <c r="J9" s="33">
        <f>SUM(J5:J8)</f>
        <v>4665186.24</v>
      </c>
    </row>
    <row r="10" spans="1:12" ht="19.5" x14ac:dyDescent="0.25">
      <c r="A10" s="43" t="str">
        <f>"ماشين آلات و ابزار   (" &amp; ROUND((J18/J19)*100,2) &amp; "%)"</f>
        <v>ماشين آلات و ابزار   (22.3%)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2" ht="36" x14ac:dyDescent="0.25">
      <c r="A11" s="2">
        <v>1</v>
      </c>
      <c r="B11" s="2">
        <v>25040102</v>
      </c>
      <c r="C11" s="25" t="s">
        <v>72</v>
      </c>
      <c r="D11" s="2" t="s">
        <v>20</v>
      </c>
      <c r="E11" s="2">
        <v>1</v>
      </c>
      <c r="F11" s="2">
        <v>3.2</v>
      </c>
      <c r="G11" s="4">
        <f t="shared" ref="G11:G17" si="0">F11/E11</f>
        <v>3.2</v>
      </c>
      <c r="H11" s="26">
        <v>1</v>
      </c>
      <c r="I11" s="5">
        <v>368822.7</v>
      </c>
      <c r="J11" s="5">
        <f t="shared" ref="J11:J17" si="1">I11*H11*G11</f>
        <v>1180232.6400000001</v>
      </c>
    </row>
    <row r="12" spans="1:12" x14ac:dyDescent="0.25">
      <c r="A12" s="2">
        <v>2</v>
      </c>
      <c r="B12" s="2">
        <v>28070101</v>
      </c>
      <c r="C12" s="25" t="s">
        <v>56</v>
      </c>
      <c r="D12" s="2" t="s">
        <v>41</v>
      </c>
      <c r="E12" s="2">
        <v>1</v>
      </c>
      <c r="F12" s="2">
        <v>0.01</v>
      </c>
      <c r="G12" s="4">
        <f t="shared" si="0"/>
        <v>0.01</v>
      </c>
      <c r="H12" s="26">
        <v>1</v>
      </c>
      <c r="I12" s="5">
        <v>613757.80000000005</v>
      </c>
      <c r="J12" s="5">
        <f t="shared" si="1"/>
        <v>6137.5780000000004</v>
      </c>
    </row>
    <row r="13" spans="1:12" x14ac:dyDescent="0.25">
      <c r="A13" s="2">
        <v>3</v>
      </c>
      <c r="B13" s="2">
        <v>28070601</v>
      </c>
      <c r="C13" s="25" t="s">
        <v>57</v>
      </c>
      <c r="D13" s="2" t="s">
        <v>58</v>
      </c>
      <c r="E13" s="2">
        <v>1</v>
      </c>
      <c r="F13" s="2">
        <v>3.3E-3</v>
      </c>
      <c r="G13" s="4">
        <f t="shared" si="0"/>
        <v>3.3E-3</v>
      </c>
      <c r="H13" s="26">
        <v>1</v>
      </c>
      <c r="I13" s="5">
        <v>3905731.2</v>
      </c>
      <c r="J13" s="5">
        <f t="shared" si="1"/>
        <v>12888.91296</v>
      </c>
    </row>
    <row r="14" spans="1:12" x14ac:dyDescent="0.25">
      <c r="A14" s="2">
        <v>4</v>
      </c>
      <c r="B14" s="2">
        <v>28070701</v>
      </c>
      <c r="C14" s="25" t="s">
        <v>73</v>
      </c>
      <c r="D14" s="2" t="s">
        <v>41</v>
      </c>
      <c r="E14" s="2">
        <v>1</v>
      </c>
      <c r="F14" s="2">
        <v>0.01</v>
      </c>
      <c r="G14" s="4">
        <f t="shared" si="0"/>
        <v>0.01</v>
      </c>
      <c r="H14" s="26">
        <v>1</v>
      </c>
      <c r="I14" s="5">
        <v>706751.4</v>
      </c>
      <c r="J14" s="5">
        <f t="shared" si="1"/>
        <v>7067.5140000000001</v>
      </c>
    </row>
    <row r="15" spans="1:12" x14ac:dyDescent="0.25">
      <c r="A15" s="2">
        <v>5</v>
      </c>
      <c r="B15" s="2">
        <v>28110101</v>
      </c>
      <c r="C15" s="25" t="s">
        <v>74</v>
      </c>
      <c r="D15" s="2" t="s">
        <v>20</v>
      </c>
      <c r="E15" s="2">
        <v>1</v>
      </c>
      <c r="F15" s="2">
        <v>3.2</v>
      </c>
      <c r="G15" s="4">
        <f t="shared" si="0"/>
        <v>3.2</v>
      </c>
      <c r="H15" s="26">
        <v>1</v>
      </c>
      <c r="I15" s="5">
        <v>41122.300000000003</v>
      </c>
      <c r="J15" s="5">
        <f t="shared" si="1"/>
        <v>131591.36000000002</v>
      </c>
    </row>
    <row r="16" spans="1:12" x14ac:dyDescent="0.25">
      <c r="A16" s="2">
        <v>6</v>
      </c>
      <c r="B16" s="2">
        <v>28992701</v>
      </c>
      <c r="C16" s="25" t="s">
        <v>66</v>
      </c>
      <c r="D16" s="2" t="s">
        <v>41</v>
      </c>
      <c r="E16" s="2">
        <v>1</v>
      </c>
      <c r="F16" s="2">
        <v>3.0000000000000001E-3</v>
      </c>
      <c r="G16" s="4">
        <f t="shared" si="0"/>
        <v>3.0000000000000001E-3</v>
      </c>
      <c r="H16" s="26">
        <v>1</v>
      </c>
      <c r="I16" s="5">
        <v>351807.3</v>
      </c>
      <c r="J16" s="5">
        <f t="shared" si="1"/>
        <v>1055.4219000000001</v>
      </c>
    </row>
    <row r="17" spans="1:10" ht="36" x14ac:dyDescent="0.25">
      <c r="A17" s="6">
        <v>7</v>
      </c>
      <c r="B17" s="6">
        <v>28992702</v>
      </c>
      <c r="C17" s="7" t="s">
        <v>67</v>
      </c>
      <c r="D17" s="6" t="s">
        <v>41</v>
      </c>
      <c r="E17" s="6">
        <v>1</v>
      </c>
      <c r="F17" s="6">
        <v>1.5E-3</v>
      </c>
      <c r="G17" s="8">
        <f t="shared" si="0"/>
        <v>1.5E-3</v>
      </c>
      <c r="H17" s="9">
        <v>1</v>
      </c>
      <c r="I17" s="10">
        <v>73081.3</v>
      </c>
      <c r="J17" s="10">
        <f t="shared" si="1"/>
        <v>109.62195000000001</v>
      </c>
    </row>
    <row r="18" spans="1:10" ht="19.5" x14ac:dyDescent="0.25">
      <c r="A18" s="11"/>
      <c r="B18" s="12"/>
      <c r="C18" s="13"/>
      <c r="D18" s="12"/>
      <c r="E18" s="12"/>
      <c r="F18" s="12"/>
      <c r="G18" s="14"/>
      <c r="H18" s="15"/>
      <c r="I18" s="16" t="s">
        <v>21</v>
      </c>
      <c r="J18" s="17">
        <f>SUM(J11:J17)</f>
        <v>1339083.0488100003</v>
      </c>
    </row>
    <row r="19" spans="1:10" ht="19.5" x14ac:dyDescent="0.25">
      <c r="C19" s="18" t="s">
        <v>22</v>
      </c>
      <c r="D19" s="19">
        <v>6080000</v>
      </c>
      <c r="I19" s="21" t="s">
        <v>23</v>
      </c>
      <c r="J19" s="19">
        <f>J18+J9</f>
        <v>6004269.2888100008</v>
      </c>
    </row>
    <row r="20" spans="1:10" ht="19.5" x14ac:dyDescent="0.25">
      <c r="C20" s="22" t="s">
        <v>24</v>
      </c>
      <c r="I20" s="21" t="s">
        <v>25</v>
      </c>
      <c r="J20" s="23">
        <f>(J19-D19)/D19</f>
        <v>-1.2455709077302507E-2</v>
      </c>
    </row>
  </sheetData>
  <mergeCells count="7">
    <mergeCell ref="A10:J10"/>
    <mergeCell ref="A1:C2"/>
    <mergeCell ref="D1:G1"/>
    <mergeCell ref="H1:J1"/>
    <mergeCell ref="D2:G2"/>
    <mergeCell ref="H2:J2"/>
    <mergeCell ref="A4:J4"/>
  </mergeCells>
  <hyperlinks>
    <hyperlink ref="C20" r:id="rId1" xr:uid="{00000000-0004-0000-0C00-000000000000}"/>
    <hyperlink ref="K1" location="فهرست!A13" display="بازگشت به فهرست" xr:uid="{00000000-0004-0000-0C00-000001000000}"/>
    <hyperlink ref="K2" location="'11010405'!A1" display="آناليز قبلي" xr:uid="{00000000-0004-0000-0C00-000002000000}"/>
    <hyperlink ref="L2" location="'11010407'!A1" display="آناليز بعدي" xr:uid="{00000000-0004-0000-0C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L12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77</v>
      </c>
      <c r="B1" s="46"/>
      <c r="C1" s="46"/>
      <c r="D1" s="48" t="s">
        <v>54</v>
      </c>
      <c r="E1" s="48"/>
      <c r="F1" s="48"/>
      <c r="G1" s="48"/>
      <c r="H1" s="48" t="s">
        <v>78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(98.38%)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5.44</v>
      </c>
      <c r="G5" s="8">
        <f>F5/E5</f>
        <v>5.44</v>
      </c>
      <c r="H5" s="9">
        <v>1</v>
      </c>
      <c r="I5" s="10">
        <v>157476</v>
      </c>
      <c r="J5" s="10">
        <f>I5*H5*G5</f>
        <v>856669.44000000006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856669.44000000006</v>
      </c>
    </row>
    <row r="7" spans="1:12" ht="19.5" x14ac:dyDescent="0.25">
      <c r="A7" s="43" t="str">
        <f>"ماشين آلات و ابزار   (" &amp; ROUND((J10/J11)*100,2) &amp; "%)"</f>
        <v>ماشين آلات و ابزار   (1.62%)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2E-3</v>
      </c>
      <c r="G8" s="4">
        <f>F8/E8</f>
        <v>2E-3</v>
      </c>
      <c r="H8" s="26">
        <v>1</v>
      </c>
      <c r="I8" s="5">
        <v>613757.80000000005</v>
      </c>
      <c r="J8" s="5">
        <f>I8*H8*G8</f>
        <v>1227.5156000000002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3.3E-3</v>
      </c>
      <c r="G9" s="8">
        <f>F9/E9</f>
        <v>3.3E-3</v>
      </c>
      <c r="H9" s="9">
        <v>1</v>
      </c>
      <c r="I9" s="10">
        <v>3905731.2</v>
      </c>
      <c r="J9" s="10">
        <f>I9*H9*G9</f>
        <v>12888.91296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14116.42856</v>
      </c>
    </row>
    <row r="11" spans="1:12" ht="19.5" x14ac:dyDescent="0.25">
      <c r="C11" s="18" t="s">
        <v>22</v>
      </c>
      <c r="D11" s="19">
        <v>871000</v>
      </c>
      <c r="I11" s="21" t="s">
        <v>23</v>
      </c>
      <c r="J11" s="19">
        <f>J10+J6</f>
        <v>870785.86856000009</v>
      </c>
    </row>
    <row r="12" spans="1:12" ht="19.5" x14ac:dyDescent="0.25">
      <c r="C12" s="22" t="s">
        <v>24</v>
      </c>
      <c r="I12" s="21" t="s">
        <v>25</v>
      </c>
      <c r="J12" s="23">
        <f>(J11-D11)/D11</f>
        <v>-2.4584551090690019E-4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D00-000000000000}"/>
    <hyperlink ref="K1" location="فهرست!A14" display="بازگشت به فهرست" xr:uid="{00000000-0004-0000-0D00-000001000000}"/>
    <hyperlink ref="K2" location="'11010406'!A1" display="آناليز قبلي" xr:uid="{00000000-0004-0000-0D00-000002000000}"/>
    <hyperlink ref="L2" location="'11010408'!A1" display="آناليز بعدي" xr:uid="{00000000-0004-0000-0D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8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79</v>
      </c>
      <c r="B1" s="46"/>
      <c r="C1" s="46"/>
      <c r="D1" s="48" t="s">
        <v>54</v>
      </c>
      <c r="E1" s="48"/>
      <c r="F1" s="48"/>
      <c r="G1" s="48"/>
      <c r="H1" s="48" t="s">
        <v>80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ROUND((J6/J7)*100,2) &amp; "%)"</f>
        <v>نيروي انساني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3.4</v>
      </c>
      <c r="G5" s="8">
        <f>F5/E5</f>
        <v>3.4</v>
      </c>
      <c r="H5" s="9">
        <v>1</v>
      </c>
      <c r="I5" s="10">
        <v>157476</v>
      </c>
      <c r="J5" s="10">
        <f>I5*H5*G5</f>
        <v>535418.4</v>
      </c>
    </row>
    <row r="6" spans="1:12" ht="19.5" x14ac:dyDescent="0.25">
      <c r="A6" s="11"/>
      <c r="B6" s="12"/>
      <c r="C6" s="13"/>
      <c r="D6" s="12"/>
      <c r="E6" s="12"/>
      <c r="F6" s="12"/>
      <c r="G6" s="14"/>
      <c r="H6" s="15"/>
      <c r="I6" s="16" t="s">
        <v>33</v>
      </c>
      <c r="J6" s="17">
        <f>SUM(J5:J5)</f>
        <v>535418.4</v>
      </c>
    </row>
    <row r="7" spans="1:12" ht="19.5" x14ac:dyDescent="0.25">
      <c r="C7" s="18" t="s">
        <v>22</v>
      </c>
      <c r="D7" s="19">
        <v>535500</v>
      </c>
      <c r="I7" s="21" t="s">
        <v>23</v>
      </c>
      <c r="J7" s="19">
        <f>J6</f>
        <v>535418.4</v>
      </c>
    </row>
    <row r="8" spans="1:12" ht="19.5" x14ac:dyDescent="0.25">
      <c r="C8" s="22" t="s">
        <v>24</v>
      </c>
      <c r="I8" s="21" t="s">
        <v>25</v>
      </c>
      <c r="J8" s="23">
        <f>(J7-D7)/D7</f>
        <v>-1.5238095238090889E-4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8" r:id="rId1" xr:uid="{00000000-0004-0000-0E00-000000000000}"/>
    <hyperlink ref="K1" location="فهرست!A15" display="بازگشت به فهرست" xr:uid="{00000000-0004-0000-0E00-000001000000}"/>
    <hyperlink ref="K2" location="'11010407'!A1" display="آناليز قبلي" xr:uid="{00000000-0004-0000-0E00-000002000000}"/>
    <hyperlink ref="L2" location="'11010409'!A1" display="آناليز بعدي" xr:uid="{00000000-0004-0000-0E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L20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81</v>
      </c>
      <c r="B1" s="46"/>
      <c r="C1" s="46"/>
      <c r="D1" s="48" t="s">
        <v>54</v>
      </c>
      <c r="E1" s="48"/>
      <c r="F1" s="48"/>
      <c r="G1" s="48"/>
      <c r="H1" s="48" t="s">
        <v>82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ROUND((J9/J19)*100,2) &amp; "%)"</f>
        <v>نيروي انساني   (77.35%)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2.72</v>
      </c>
      <c r="G5" s="4">
        <f>F5/E5</f>
        <v>2.72</v>
      </c>
      <c r="H5" s="26">
        <v>1</v>
      </c>
      <c r="I5" s="5">
        <v>174456.2</v>
      </c>
      <c r="J5" s="5">
        <f>I5*H5*G5</f>
        <v>474520.86400000006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5.44</v>
      </c>
      <c r="G6" s="4">
        <f>F6/E6</f>
        <v>5.44</v>
      </c>
      <c r="H6" s="26">
        <v>1</v>
      </c>
      <c r="I6" s="5">
        <v>157476</v>
      </c>
      <c r="J6" s="5">
        <f>I6*H6*G6</f>
        <v>856669.44000000006</v>
      </c>
    </row>
    <row r="7" spans="1:12" x14ac:dyDescent="0.25">
      <c r="A7" s="2">
        <v>3</v>
      </c>
      <c r="B7" s="2">
        <v>14070401</v>
      </c>
      <c r="C7" s="25" t="s">
        <v>65</v>
      </c>
      <c r="D7" s="2" t="s">
        <v>30</v>
      </c>
      <c r="E7" s="2">
        <v>1</v>
      </c>
      <c r="F7" s="2">
        <v>0.1</v>
      </c>
      <c r="G7" s="4">
        <f>F7/E7</f>
        <v>0.1</v>
      </c>
      <c r="H7" s="26">
        <v>1</v>
      </c>
      <c r="I7" s="5">
        <v>0</v>
      </c>
      <c r="J7" s="5">
        <f>I7*H7*G7</f>
        <v>0</v>
      </c>
    </row>
    <row r="8" spans="1:12" x14ac:dyDescent="0.25">
      <c r="A8" s="6">
        <v>4</v>
      </c>
      <c r="B8" s="6">
        <v>14240601</v>
      </c>
      <c r="C8" s="7" t="s">
        <v>71</v>
      </c>
      <c r="D8" s="6" t="s">
        <v>30</v>
      </c>
      <c r="E8" s="6">
        <v>1</v>
      </c>
      <c r="F8" s="6">
        <v>5.44</v>
      </c>
      <c r="G8" s="8">
        <f>F8/E8</f>
        <v>5.44</v>
      </c>
      <c r="H8" s="9">
        <v>1</v>
      </c>
      <c r="I8" s="10">
        <v>184081.4</v>
      </c>
      <c r="J8" s="10">
        <f>I8*H8*G8</f>
        <v>1001402.816</v>
      </c>
    </row>
    <row r="9" spans="1:12" ht="19.5" x14ac:dyDescent="0.25">
      <c r="A9" s="27"/>
      <c r="B9" s="28"/>
      <c r="C9" s="29"/>
      <c r="D9" s="28"/>
      <c r="E9" s="28"/>
      <c r="F9" s="28"/>
      <c r="G9" s="30"/>
      <c r="H9" s="31"/>
      <c r="I9" s="32" t="s">
        <v>33</v>
      </c>
      <c r="J9" s="33">
        <f>SUM(J5:J8)</f>
        <v>2332593.12</v>
      </c>
    </row>
    <row r="10" spans="1:12" ht="19.5" x14ac:dyDescent="0.25">
      <c r="A10" s="43" t="str">
        <f>"ماشين آلات و ابزار   (" &amp; ROUND((J18/J19)*100,2) &amp; "%)"</f>
        <v>ماشين آلات و ابزار   (22.65%)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2" ht="36" x14ac:dyDescent="0.25">
      <c r="A11" s="2">
        <v>1</v>
      </c>
      <c r="B11" s="2">
        <v>25040102</v>
      </c>
      <c r="C11" s="25" t="s">
        <v>72</v>
      </c>
      <c r="D11" s="2" t="s">
        <v>20</v>
      </c>
      <c r="E11" s="2">
        <v>1</v>
      </c>
      <c r="F11" s="2">
        <v>1.6</v>
      </c>
      <c r="G11" s="4">
        <f t="shared" ref="G11:G17" si="0">F11/E11</f>
        <v>1.6</v>
      </c>
      <c r="H11" s="26">
        <v>1</v>
      </c>
      <c r="I11" s="5">
        <v>368822.7</v>
      </c>
      <c r="J11" s="5">
        <f t="shared" ref="J11:J17" si="1">I11*H11*G11</f>
        <v>590116.32000000007</v>
      </c>
    </row>
    <row r="12" spans="1:12" x14ac:dyDescent="0.25">
      <c r="A12" s="2">
        <v>2</v>
      </c>
      <c r="B12" s="2">
        <v>28070101</v>
      </c>
      <c r="C12" s="25" t="s">
        <v>56</v>
      </c>
      <c r="D12" s="2" t="s">
        <v>41</v>
      </c>
      <c r="E12" s="2">
        <v>1</v>
      </c>
      <c r="F12" s="2">
        <v>0.01</v>
      </c>
      <c r="G12" s="4">
        <f t="shared" si="0"/>
        <v>0.01</v>
      </c>
      <c r="H12" s="26">
        <v>1</v>
      </c>
      <c r="I12" s="5">
        <v>613757.80000000005</v>
      </c>
      <c r="J12" s="5">
        <f t="shared" si="1"/>
        <v>6137.5780000000004</v>
      </c>
    </row>
    <row r="13" spans="1:12" x14ac:dyDescent="0.25">
      <c r="A13" s="2">
        <v>3</v>
      </c>
      <c r="B13" s="2">
        <v>28070601</v>
      </c>
      <c r="C13" s="25" t="s">
        <v>57</v>
      </c>
      <c r="D13" s="2" t="s">
        <v>58</v>
      </c>
      <c r="E13" s="2">
        <v>1</v>
      </c>
      <c r="F13" s="2">
        <v>3.3E-3</v>
      </c>
      <c r="G13" s="4">
        <f t="shared" si="0"/>
        <v>3.3E-3</v>
      </c>
      <c r="H13" s="26">
        <v>1</v>
      </c>
      <c r="I13" s="5">
        <v>3905731.2</v>
      </c>
      <c r="J13" s="5">
        <f t="shared" si="1"/>
        <v>12888.91296</v>
      </c>
    </row>
    <row r="14" spans="1:12" x14ac:dyDescent="0.25">
      <c r="A14" s="2">
        <v>4</v>
      </c>
      <c r="B14" s="2">
        <v>28070701</v>
      </c>
      <c r="C14" s="25" t="s">
        <v>73</v>
      </c>
      <c r="D14" s="2" t="s">
        <v>41</v>
      </c>
      <c r="E14" s="2">
        <v>1</v>
      </c>
      <c r="F14" s="2">
        <v>0.01</v>
      </c>
      <c r="G14" s="4">
        <f t="shared" si="0"/>
        <v>0.01</v>
      </c>
      <c r="H14" s="26">
        <v>1</v>
      </c>
      <c r="I14" s="5">
        <v>706751.4</v>
      </c>
      <c r="J14" s="5">
        <f t="shared" si="1"/>
        <v>7067.5140000000001</v>
      </c>
    </row>
    <row r="15" spans="1:12" x14ac:dyDescent="0.25">
      <c r="A15" s="2">
        <v>5</v>
      </c>
      <c r="B15" s="2">
        <v>28110101</v>
      </c>
      <c r="C15" s="25" t="s">
        <v>74</v>
      </c>
      <c r="D15" s="2" t="s">
        <v>20</v>
      </c>
      <c r="E15" s="2">
        <v>1</v>
      </c>
      <c r="F15" s="2">
        <v>1.6</v>
      </c>
      <c r="G15" s="4">
        <f t="shared" si="0"/>
        <v>1.6</v>
      </c>
      <c r="H15" s="26">
        <v>1</v>
      </c>
      <c r="I15" s="5">
        <v>41122.300000000003</v>
      </c>
      <c r="J15" s="5">
        <f t="shared" si="1"/>
        <v>65795.680000000008</v>
      </c>
    </row>
    <row r="16" spans="1:12" x14ac:dyDescent="0.25">
      <c r="A16" s="2">
        <v>6</v>
      </c>
      <c r="B16" s="2">
        <v>28992701</v>
      </c>
      <c r="C16" s="25" t="s">
        <v>66</v>
      </c>
      <c r="D16" s="2" t="s">
        <v>41</v>
      </c>
      <c r="E16" s="2">
        <v>1</v>
      </c>
      <c r="F16" s="2">
        <v>3.0000000000000001E-3</v>
      </c>
      <c r="G16" s="4">
        <f t="shared" si="0"/>
        <v>3.0000000000000001E-3</v>
      </c>
      <c r="H16" s="26">
        <v>1</v>
      </c>
      <c r="I16" s="5">
        <v>351807.3</v>
      </c>
      <c r="J16" s="5">
        <f t="shared" si="1"/>
        <v>1055.4219000000001</v>
      </c>
    </row>
    <row r="17" spans="1:10" ht="36" x14ac:dyDescent="0.25">
      <c r="A17" s="6">
        <v>7</v>
      </c>
      <c r="B17" s="6">
        <v>28992702</v>
      </c>
      <c r="C17" s="7" t="s">
        <v>67</v>
      </c>
      <c r="D17" s="6" t="s">
        <v>41</v>
      </c>
      <c r="E17" s="6">
        <v>1</v>
      </c>
      <c r="F17" s="6">
        <v>1.5E-3</v>
      </c>
      <c r="G17" s="8">
        <f t="shared" si="0"/>
        <v>1.5E-3</v>
      </c>
      <c r="H17" s="9">
        <v>1</v>
      </c>
      <c r="I17" s="10">
        <v>73081.3</v>
      </c>
      <c r="J17" s="10">
        <f t="shared" si="1"/>
        <v>109.62195000000001</v>
      </c>
    </row>
    <row r="18" spans="1:10" ht="19.5" x14ac:dyDescent="0.25">
      <c r="A18" s="11"/>
      <c r="B18" s="12"/>
      <c r="C18" s="13"/>
      <c r="D18" s="12"/>
      <c r="E18" s="12"/>
      <c r="F18" s="12"/>
      <c r="G18" s="14"/>
      <c r="H18" s="15"/>
      <c r="I18" s="16" t="s">
        <v>21</v>
      </c>
      <c r="J18" s="17">
        <f>SUM(J11:J17)</f>
        <v>683171.04880999995</v>
      </c>
    </row>
    <row r="19" spans="1:10" ht="19.5" x14ac:dyDescent="0.25">
      <c r="C19" s="18" t="s">
        <v>22</v>
      </c>
      <c r="D19" s="19">
        <v>3038000</v>
      </c>
      <c r="I19" s="21" t="s">
        <v>23</v>
      </c>
      <c r="J19" s="19">
        <f>J18+J9</f>
        <v>3015764.1688100002</v>
      </c>
    </row>
    <row r="20" spans="1:10" ht="19.5" x14ac:dyDescent="0.25">
      <c r="C20" s="22" t="s">
        <v>24</v>
      </c>
      <c r="I20" s="21" t="s">
        <v>25</v>
      </c>
      <c r="J20" s="23">
        <f>(J19-D19)/D19</f>
        <v>-7.3192334397629436E-3</v>
      </c>
    </row>
  </sheetData>
  <mergeCells count="7">
    <mergeCell ref="A10:J10"/>
    <mergeCell ref="A1:C2"/>
    <mergeCell ref="D1:G1"/>
    <mergeCell ref="H1:J1"/>
    <mergeCell ref="D2:G2"/>
    <mergeCell ref="H2:J2"/>
    <mergeCell ref="A4:J4"/>
  </mergeCells>
  <hyperlinks>
    <hyperlink ref="C20" r:id="rId1" xr:uid="{00000000-0004-0000-0F00-000000000000}"/>
    <hyperlink ref="K1" location="فهرست!A16" display="بازگشت به فهرست" xr:uid="{00000000-0004-0000-0F00-000001000000}"/>
    <hyperlink ref="K2" location="'11010408'!A1" display="آناليز قبلي" xr:uid="{00000000-0004-0000-0F00-000002000000}"/>
    <hyperlink ref="L2" location="'11010410'!A1" display="آناليز بعدي" xr:uid="{00000000-0004-0000-0F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L11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83</v>
      </c>
      <c r="B1" s="46"/>
      <c r="C1" s="46"/>
      <c r="D1" s="48" t="s">
        <v>54</v>
      </c>
      <c r="E1" s="48"/>
      <c r="F1" s="48"/>
      <c r="G1" s="48"/>
      <c r="H1" s="48" t="s">
        <v>84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(96.51%)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2.2610000000000001</v>
      </c>
      <c r="G5" s="8">
        <f>F5/E5</f>
        <v>2.2610000000000001</v>
      </c>
      <c r="H5" s="9">
        <v>1</v>
      </c>
      <c r="I5" s="10">
        <v>157476</v>
      </c>
      <c r="J5" s="10">
        <f>I5*H5*G5</f>
        <v>356053.23600000003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356053.23600000003</v>
      </c>
    </row>
    <row r="7" spans="1:12" ht="19.5" x14ac:dyDescent="0.25">
      <c r="A7" s="43" t="str">
        <f>"ماشين آلات و ابزار   (" &amp; ROUND((J9/J10)*100,2) &amp; "%)"</f>
        <v>ماشين آلات و ابزار   (3.49%)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3.3E-3</v>
      </c>
      <c r="G8" s="8">
        <f>F8/E8</f>
        <v>3.3E-3</v>
      </c>
      <c r="H8" s="9">
        <v>1</v>
      </c>
      <c r="I8" s="10">
        <v>3905731.2</v>
      </c>
      <c r="J8" s="10">
        <f>I8*H8*G8</f>
        <v>12888.91296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12888.91296</v>
      </c>
    </row>
    <row r="10" spans="1:12" ht="19.5" x14ac:dyDescent="0.25">
      <c r="C10" s="18" t="s">
        <v>22</v>
      </c>
      <c r="D10" s="19">
        <v>369000</v>
      </c>
      <c r="I10" s="21" t="s">
        <v>23</v>
      </c>
      <c r="J10" s="19">
        <f>J9+J6</f>
        <v>368942.14896000002</v>
      </c>
    </row>
    <row r="11" spans="1:12" ht="19.5" x14ac:dyDescent="0.25">
      <c r="C11" s="22" t="s">
        <v>24</v>
      </c>
      <c r="I11" s="21" t="s">
        <v>25</v>
      </c>
      <c r="J11" s="23">
        <f>(J10-D10)/D10</f>
        <v>-1.5677788617880637E-4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1000-000000000000}"/>
    <hyperlink ref="K1" location="فهرست!A17" display="بازگشت به فهرست" xr:uid="{00000000-0004-0000-1000-000001000000}"/>
    <hyperlink ref="K2" location="'11010409'!A1" display="آناليز قبلي" xr:uid="{00000000-0004-0000-1000-000002000000}"/>
    <hyperlink ref="L2" location="'11010412'!A1" display="آناليز بعدي" xr:uid="{00000000-0004-0000-10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85</v>
      </c>
      <c r="B1" s="46"/>
      <c r="C1" s="46"/>
      <c r="D1" s="48" t="s">
        <v>54</v>
      </c>
      <c r="E1" s="48"/>
      <c r="F1" s="48"/>
      <c r="G1" s="48"/>
      <c r="H1" s="48" t="s">
        <v>86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ROUND((J9/J17)*100,2) &amp; "%)"</f>
        <v>نيروي انساني   (77.27%)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0.40799999999999997</v>
      </c>
      <c r="G5" s="4">
        <f>F5/E5</f>
        <v>0.40799999999999997</v>
      </c>
      <c r="H5" s="26">
        <v>1</v>
      </c>
      <c r="I5" s="5">
        <v>174456.2</v>
      </c>
      <c r="J5" s="5">
        <f>I5*H5*G5</f>
        <v>71178.1296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0.81599999999999995</v>
      </c>
      <c r="G6" s="4">
        <f>F6/E6</f>
        <v>0.81599999999999995</v>
      </c>
      <c r="H6" s="26">
        <v>1</v>
      </c>
      <c r="I6" s="5">
        <v>157476</v>
      </c>
      <c r="J6" s="5">
        <f>I6*H6*G6</f>
        <v>128500.416</v>
      </c>
    </row>
    <row r="7" spans="1:12" x14ac:dyDescent="0.25">
      <c r="A7" s="2">
        <v>3</v>
      </c>
      <c r="B7" s="2">
        <v>14070401</v>
      </c>
      <c r="C7" s="25" t="s">
        <v>65</v>
      </c>
      <c r="D7" s="2" t="s">
        <v>30</v>
      </c>
      <c r="E7" s="2">
        <v>1</v>
      </c>
      <c r="F7" s="2">
        <v>5.0999999999999997E-2</v>
      </c>
      <c r="G7" s="4">
        <f>F7/E7</f>
        <v>5.0999999999999997E-2</v>
      </c>
      <c r="H7" s="26">
        <v>1</v>
      </c>
      <c r="I7" s="5">
        <v>0</v>
      </c>
      <c r="J7" s="5">
        <f>I7*H7*G7</f>
        <v>0</v>
      </c>
    </row>
    <row r="8" spans="1:12" x14ac:dyDescent="0.25">
      <c r="A8" s="6">
        <v>4</v>
      </c>
      <c r="B8" s="6">
        <v>14240601</v>
      </c>
      <c r="C8" s="7" t="s">
        <v>71</v>
      </c>
      <c r="D8" s="6" t="s">
        <v>30</v>
      </c>
      <c r="E8" s="6">
        <v>1</v>
      </c>
      <c r="F8" s="6">
        <v>0.81599999999999995</v>
      </c>
      <c r="G8" s="8">
        <f>F8/E8</f>
        <v>0.81599999999999995</v>
      </c>
      <c r="H8" s="9">
        <v>1</v>
      </c>
      <c r="I8" s="10">
        <v>184081.4</v>
      </c>
      <c r="J8" s="10">
        <f>I8*H8*G8</f>
        <v>150210.42239999998</v>
      </c>
    </row>
    <row r="9" spans="1:12" ht="19.5" x14ac:dyDescent="0.25">
      <c r="A9" s="27"/>
      <c r="B9" s="28"/>
      <c r="C9" s="29"/>
      <c r="D9" s="28"/>
      <c r="E9" s="28"/>
      <c r="F9" s="28"/>
      <c r="G9" s="30"/>
      <c r="H9" s="31"/>
      <c r="I9" s="32" t="s">
        <v>33</v>
      </c>
      <c r="J9" s="33">
        <f>SUM(J5:J8)</f>
        <v>349888.96799999999</v>
      </c>
    </row>
    <row r="10" spans="1:12" ht="19.5" x14ac:dyDescent="0.25">
      <c r="A10" s="43" t="str">
        <f>"ماشين آلات و ابزار   (" &amp; ROUND((J16/J17)*100,2) &amp; "%)"</f>
        <v>ماشين آلات و ابزار   (22.73%)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2" ht="36" x14ac:dyDescent="0.25">
      <c r="A11" s="2">
        <v>1</v>
      </c>
      <c r="B11" s="2">
        <v>25040102</v>
      </c>
      <c r="C11" s="25" t="s">
        <v>72</v>
      </c>
      <c r="D11" s="2" t="s">
        <v>20</v>
      </c>
      <c r="E11" s="2">
        <v>1</v>
      </c>
      <c r="F11" s="2">
        <v>0.24</v>
      </c>
      <c r="G11" s="4">
        <f>F11/E11</f>
        <v>0.24</v>
      </c>
      <c r="H11" s="26">
        <v>1</v>
      </c>
      <c r="I11" s="5">
        <v>368822.7</v>
      </c>
      <c r="J11" s="5">
        <f>I11*H11*G11</f>
        <v>88517.448000000004</v>
      </c>
    </row>
    <row r="12" spans="1:12" x14ac:dyDescent="0.25">
      <c r="A12" s="2">
        <v>2</v>
      </c>
      <c r="B12" s="2">
        <v>28070101</v>
      </c>
      <c r="C12" s="25" t="s">
        <v>56</v>
      </c>
      <c r="D12" s="2" t="s">
        <v>41</v>
      </c>
      <c r="E12" s="2">
        <v>1</v>
      </c>
      <c r="F12" s="2">
        <v>1.5E-3</v>
      </c>
      <c r="G12" s="4">
        <f>F12/E12</f>
        <v>1.5E-3</v>
      </c>
      <c r="H12" s="26">
        <v>1</v>
      </c>
      <c r="I12" s="5">
        <v>613757.80000000005</v>
      </c>
      <c r="J12" s="5">
        <f>I12*H12*G12</f>
        <v>920.63670000000013</v>
      </c>
    </row>
    <row r="13" spans="1:12" x14ac:dyDescent="0.25">
      <c r="A13" s="2">
        <v>3</v>
      </c>
      <c r="B13" s="2">
        <v>28070601</v>
      </c>
      <c r="C13" s="25" t="s">
        <v>57</v>
      </c>
      <c r="D13" s="2" t="s">
        <v>58</v>
      </c>
      <c r="E13" s="2">
        <v>1</v>
      </c>
      <c r="F13" s="2">
        <v>6.6E-4</v>
      </c>
      <c r="G13" s="4">
        <f>F13/E13</f>
        <v>6.6E-4</v>
      </c>
      <c r="H13" s="26">
        <v>1</v>
      </c>
      <c r="I13" s="5">
        <v>3905731.2</v>
      </c>
      <c r="J13" s="5">
        <f>I13*H13*G13</f>
        <v>2577.782592</v>
      </c>
    </row>
    <row r="14" spans="1:12" x14ac:dyDescent="0.25">
      <c r="A14" s="2">
        <v>4</v>
      </c>
      <c r="B14" s="2">
        <v>28070701</v>
      </c>
      <c r="C14" s="25" t="s">
        <v>73</v>
      </c>
      <c r="D14" s="2" t="s">
        <v>41</v>
      </c>
      <c r="E14" s="2">
        <v>1</v>
      </c>
      <c r="F14" s="2">
        <v>1.5E-3</v>
      </c>
      <c r="G14" s="4">
        <f>F14/E14</f>
        <v>1.5E-3</v>
      </c>
      <c r="H14" s="26">
        <v>1</v>
      </c>
      <c r="I14" s="5">
        <v>706751.4</v>
      </c>
      <c r="J14" s="5">
        <f>I14*H14*G14</f>
        <v>1060.1271000000002</v>
      </c>
    </row>
    <row r="15" spans="1:12" x14ac:dyDescent="0.25">
      <c r="A15" s="6">
        <v>5</v>
      </c>
      <c r="B15" s="6">
        <v>28110101</v>
      </c>
      <c r="C15" s="7" t="s">
        <v>74</v>
      </c>
      <c r="D15" s="6" t="s">
        <v>20</v>
      </c>
      <c r="E15" s="6">
        <v>1</v>
      </c>
      <c r="F15" s="6">
        <v>0.24</v>
      </c>
      <c r="G15" s="8">
        <f>F15/E15</f>
        <v>0.24</v>
      </c>
      <c r="H15" s="9">
        <v>1</v>
      </c>
      <c r="I15" s="10">
        <v>41122.300000000003</v>
      </c>
      <c r="J15" s="10">
        <f>I15*H15*G15</f>
        <v>9869.3520000000008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21</v>
      </c>
      <c r="J16" s="17">
        <f>SUM(J11:J15)</f>
        <v>102945.34639200001</v>
      </c>
    </row>
    <row r="17" spans="3:10" ht="19.5" x14ac:dyDescent="0.25">
      <c r="C17" s="18" t="s">
        <v>22</v>
      </c>
      <c r="D17" s="19">
        <v>464000</v>
      </c>
      <c r="I17" s="21" t="s">
        <v>23</v>
      </c>
      <c r="J17" s="19">
        <f>J16+J9</f>
        <v>452834.31439199997</v>
      </c>
    </row>
    <row r="18" spans="3:10" ht="19.5" x14ac:dyDescent="0.25">
      <c r="C18" s="22" t="s">
        <v>24</v>
      </c>
      <c r="I18" s="21" t="s">
        <v>25</v>
      </c>
      <c r="J18" s="23">
        <f>(J17-D17)/D17</f>
        <v>-2.4063977603448337E-2</v>
      </c>
    </row>
  </sheetData>
  <mergeCells count="7">
    <mergeCell ref="A10:J10"/>
    <mergeCell ref="A1:C2"/>
    <mergeCell ref="D1:G1"/>
    <mergeCell ref="H1:J1"/>
    <mergeCell ref="D2:G2"/>
    <mergeCell ref="H2:J2"/>
    <mergeCell ref="A4:J4"/>
  </mergeCells>
  <hyperlinks>
    <hyperlink ref="C18" r:id="rId1" xr:uid="{00000000-0004-0000-1100-000000000000}"/>
    <hyperlink ref="K1" location="فهرست!A18" display="بازگشت به فهرست" xr:uid="{00000000-0004-0000-1100-000001000000}"/>
    <hyperlink ref="K2" location="'11010410'!A1" display="آناليز قبلي" xr:uid="{00000000-0004-0000-1100-000002000000}"/>
    <hyperlink ref="L2" location="'11010502'!A1" display="آناليز بعدي" xr:uid="{00000000-0004-0000-11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87</v>
      </c>
      <c r="B1" s="46"/>
      <c r="C1" s="46"/>
      <c r="D1" s="48" t="s">
        <v>7</v>
      </c>
      <c r="E1" s="48"/>
      <c r="F1" s="48"/>
      <c r="G1" s="48"/>
      <c r="H1" s="48" t="s">
        <v>88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(97.08%)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0.54400000000000004</v>
      </c>
      <c r="G5" s="8">
        <f>F5/E5</f>
        <v>0.54400000000000004</v>
      </c>
      <c r="H5" s="9">
        <v>1</v>
      </c>
      <c r="I5" s="10">
        <v>157476</v>
      </c>
      <c r="J5" s="10">
        <f>I5*H5*G5</f>
        <v>85666.944000000003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85666.944000000003</v>
      </c>
    </row>
    <row r="7" spans="1:12" ht="19.5" x14ac:dyDescent="0.25">
      <c r="A7" s="43" t="str">
        <f>"ماشين آلات و ابزار   (" &amp; ROUND((J9/J10)*100,2) &amp; "%)"</f>
        <v>ماشين آلات و ابزار   (2.92%)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6.6E-4</v>
      </c>
      <c r="G8" s="8">
        <f>F8/E8</f>
        <v>6.6E-4</v>
      </c>
      <c r="H8" s="9">
        <v>1</v>
      </c>
      <c r="I8" s="10">
        <v>3905731.2</v>
      </c>
      <c r="J8" s="10">
        <f>I8*H8*G8</f>
        <v>2577.782592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2577.782592</v>
      </c>
    </row>
    <row r="10" spans="1:12" ht="19.5" x14ac:dyDescent="0.25">
      <c r="C10" s="18" t="s">
        <v>22</v>
      </c>
      <c r="D10" s="19">
        <v>88200</v>
      </c>
      <c r="I10" s="21" t="s">
        <v>23</v>
      </c>
      <c r="J10" s="19">
        <f>J9+J6</f>
        <v>88244.726592000006</v>
      </c>
    </row>
    <row r="11" spans="1:12" ht="19.5" x14ac:dyDescent="0.25">
      <c r="C11" s="22" t="s">
        <v>24</v>
      </c>
      <c r="I11" s="21" t="s">
        <v>25</v>
      </c>
      <c r="J11" s="23">
        <f>(J10-D10)/D10</f>
        <v>5.0710421768714682E-4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1200-000000000000}"/>
    <hyperlink ref="K1" location="فهرست!A19" display="بازگشت به فهرست" xr:uid="{00000000-0004-0000-1200-000001000000}"/>
    <hyperlink ref="K2" location="'11010412'!A1" display="آناليز قبلي" xr:uid="{00000000-0004-0000-1200-000002000000}"/>
    <hyperlink ref="L2" location="'11010503'!A1" display="آناليز بعدي" xr:uid="{00000000-0004-0000-12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8"/>
  <sheetViews>
    <sheetView rightToLeft="1" view="pageBreakPreview" zoomScaleNormal="100" zoomScaleSheetLayoutView="100" workbookViewId="0">
      <selection activeCell="K2" sqref="K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6</v>
      </c>
      <c r="B1" s="46"/>
      <c r="C1" s="46"/>
      <c r="D1" s="48" t="s">
        <v>7</v>
      </c>
      <c r="E1" s="48"/>
      <c r="F1" s="48"/>
      <c r="G1" s="48"/>
      <c r="H1" s="48" t="s">
        <v>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342</v>
      </c>
      <c r="L2" s="42"/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"ماشين آلات و ابزار   (" &amp; ROUND((J6/J7)*100,2) &amp; "%)"</f>
        <v>ماشين آلات و ابزار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25010902</v>
      </c>
      <c r="C5" s="7" t="s">
        <v>19</v>
      </c>
      <c r="D5" s="6" t="s">
        <v>20</v>
      </c>
      <c r="E5" s="6">
        <v>1</v>
      </c>
      <c r="F5" s="6">
        <v>5.0000000000000001E-4</v>
      </c>
      <c r="G5" s="8">
        <f>F5/E5</f>
        <v>5.0000000000000001E-4</v>
      </c>
      <c r="H5" s="9">
        <v>1</v>
      </c>
      <c r="I5" s="10">
        <v>1577782.3</v>
      </c>
      <c r="J5" s="10">
        <f>I5*H5*G5</f>
        <v>788.89115000000004</v>
      </c>
    </row>
    <row r="6" spans="1:12" ht="19.5" x14ac:dyDescent="0.25">
      <c r="A6" s="11"/>
      <c r="B6" s="12"/>
      <c r="C6" s="13"/>
      <c r="D6" s="12"/>
      <c r="E6" s="12"/>
      <c r="F6" s="12"/>
      <c r="G6" s="14"/>
      <c r="H6" s="15"/>
      <c r="I6" s="16" t="s">
        <v>21</v>
      </c>
      <c r="J6" s="17">
        <f>SUM(J5:J5)</f>
        <v>788.89115000000004</v>
      </c>
    </row>
    <row r="7" spans="1:12" ht="19.5" x14ac:dyDescent="0.25">
      <c r="C7" s="18" t="s">
        <v>22</v>
      </c>
      <c r="D7" s="19">
        <v>790</v>
      </c>
      <c r="I7" s="21" t="s">
        <v>23</v>
      </c>
      <c r="J7" s="19">
        <f>J6</f>
        <v>788.89115000000004</v>
      </c>
    </row>
    <row r="8" spans="1:12" ht="19.5" x14ac:dyDescent="0.25">
      <c r="C8" s="22" t="s">
        <v>24</v>
      </c>
      <c r="I8" s="21" t="s">
        <v>25</v>
      </c>
      <c r="J8" s="23">
        <f>(J7-D7)/D7</f>
        <v>-1.4036075949366599E-3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8" r:id="rId1" xr:uid="{00000000-0004-0000-0100-000000000000}"/>
    <hyperlink ref="K1" location="فهرست!A2" display="بازگشت به فهرست" xr:uid="{00000000-0004-0000-0100-000001000000}"/>
    <hyperlink ref="K2" location="'11010102'!A1" display="آناليز بعدي" xr:uid="{00000000-0004-0000-0100-000002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89</v>
      </c>
      <c r="B1" s="46"/>
      <c r="C1" s="46"/>
      <c r="D1" s="48" t="s">
        <v>7</v>
      </c>
      <c r="E1" s="48"/>
      <c r="F1" s="48"/>
      <c r="G1" s="48"/>
      <c r="H1" s="48" t="s">
        <v>90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(98.34%)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0.97138000000000002</v>
      </c>
      <c r="G5" s="8">
        <f>F5/E5</f>
        <v>0.97138000000000002</v>
      </c>
      <c r="H5" s="9">
        <v>1</v>
      </c>
      <c r="I5" s="10">
        <v>157476</v>
      </c>
      <c r="J5" s="10">
        <f>I5*H5*G5</f>
        <v>152969.03688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152969.03688</v>
      </c>
    </row>
    <row r="7" spans="1:12" ht="19.5" x14ac:dyDescent="0.25">
      <c r="A7" s="43" t="str">
        <f>"ماشين آلات و ابزار   (" &amp; ROUND((J9/J10)*100,2) &amp; "%)"</f>
        <v>ماشين آلات و ابزار   (1.66%)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6.6E-4</v>
      </c>
      <c r="G8" s="8">
        <f>F8/E8</f>
        <v>6.6E-4</v>
      </c>
      <c r="H8" s="9">
        <v>1</v>
      </c>
      <c r="I8" s="10">
        <v>3905731.2</v>
      </c>
      <c r="J8" s="10">
        <f>I8*H8*G8</f>
        <v>2577.782592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2577.782592</v>
      </c>
    </row>
    <row r="10" spans="1:12" ht="19.5" x14ac:dyDescent="0.25">
      <c r="C10" s="18" t="s">
        <v>22</v>
      </c>
      <c r="D10" s="19">
        <v>155500</v>
      </c>
      <c r="I10" s="21" t="s">
        <v>23</v>
      </c>
      <c r="J10" s="19">
        <f>J9+J6</f>
        <v>155546.819472</v>
      </c>
    </row>
    <row r="11" spans="1:12" ht="19.5" x14ac:dyDescent="0.25">
      <c r="C11" s="22" t="s">
        <v>24</v>
      </c>
      <c r="I11" s="21" t="s">
        <v>25</v>
      </c>
      <c r="J11" s="23">
        <f>(J10-D10)/D10</f>
        <v>3.0108985209005053E-4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1300-000000000000}"/>
    <hyperlink ref="K1" location="فهرست!A20" display="بازگشت به فهرست" xr:uid="{00000000-0004-0000-1300-000001000000}"/>
    <hyperlink ref="K2" location="'11010502'!A1" display="آناليز قبلي" xr:uid="{00000000-0004-0000-1300-000002000000}"/>
    <hyperlink ref="L2" location="'11010504'!A1" display="آناليز بعدي" xr:uid="{00000000-0004-0000-13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91</v>
      </c>
      <c r="B1" s="46"/>
      <c r="C1" s="46"/>
      <c r="D1" s="48" t="s">
        <v>7</v>
      </c>
      <c r="E1" s="48"/>
      <c r="F1" s="48"/>
      <c r="G1" s="48"/>
      <c r="H1" s="48" t="s">
        <v>92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(98.11%)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0.85</v>
      </c>
      <c r="G5" s="8">
        <f>F5/E5</f>
        <v>0.85</v>
      </c>
      <c r="H5" s="9">
        <v>1</v>
      </c>
      <c r="I5" s="10">
        <v>157476</v>
      </c>
      <c r="J5" s="10">
        <f>I5*H5*G5</f>
        <v>133854.6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133854.6</v>
      </c>
    </row>
    <row r="7" spans="1:12" ht="19.5" x14ac:dyDescent="0.25">
      <c r="A7" s="43" t="str">
        <f>"ماشين آلات و ابزار   (" &amp; ROUND((J9/J10)*100,2) &amp; "%)"</f>
        <v>ماشين آلات و ابزار   (1.89%)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6.6E-4</v>
      </c>
      <c r="G8" s="8">
        <f>F8/E8</f>
        <v>6.6E-4</v>
      </c>
      <c r="H8" s="9">
        <v>1</v>
      </c>
      <c r="I8" s="10">
        <v>3905731.2</v>
      </c>
      <c r="J8" s="10">
        <f>I8*H8*G8</f>
        <v>2577.782592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2577.782592</v>
      </c>
    </row>
    <row r="10" spans="1:12" ht="19.5" x14ac:dyDescent="0.25">
      <c r="C10" s="18" t="s">
        <v>22</v>
      </c>
      <c r="D10" s="19">
        <v>136500</v>
      </c>
      <c r="I10" s="21" t="s">
        <v>23</v>
      </c>
      <c r="J10" s="19">
        <f>J9+J6</f>
        <v>136432.38259200001</v>
      </c>
    </row>
    <row r="11" spans="1:12" ht="19.5" x14ac:dyDescent="0.25">
      <c r="C11" s="22" t="s">
        <v>24</v>
      </c>
      <c r="I11" s="21" t="s">
        <v>25</v>
      </c>
      <c r="J11" s="23">
        <f>(J10-D10)/D10</f>
        <v>-4.9536562637356022E-4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1400-000000000000}"/>
    <hyperlink ref="K1" location="فهرست!A21" display="بازگشت به فهرست" xr:uid="{00000000-0004-0000-1400-000001000000}"/>
    <hyperlink ref="K2" location="'11010503'!A1" display="آناليز قبلي" xr:uid="{00000000-0004-0000-1400-000002000000}"/>
    <hyperlink ref="L2" location="'11010505'!A1" display="آناليز بعدي" xr:uid="{00000000-0004-0000-14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93</v>
      </c>
      <c r="B1" s="46"/>
      <c r="C1" s="46"/>
      <c r="D1" s="48" t="s">
        <v>7</v>
      </c>
      <c r="E1" s="48"/>
      <c r="F1" s="48"/>
      <c r="G1" s="48"/>
      <c r="H1" s="48" t="s">
        <v>94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(98.23%)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0.90661000000000003</v>
      </c>
      <c r="G5" s="8">
        <f>F5/E5</f>
        <v>0.90661000000000003</v>
      </c>
      <c r="H5" s="9">
        <v>1</v>
      </c>
      <c r="I5" s="10">
        <v>157476</v>
      </c>
      <c r="J5" s="10">
        <f>I5*H5*G5</f>
        <v>142769.31636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142769.31636</v>
      </c>
    </row>
    <row r="7" spans="1:12" ht="19.5" x14ac:dyDescent="0.25">
      <c r="A7" s="43" t="str">
        <f>"ماشين آلات و ابزار   (" &amp; ROUND((J9/J10)*100,2) &amp; "%)"</f>
        <v>ماشين آلات و ابزار   (1.77%)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6.6E-4</v>
      </c>
      <c r="G8" s="8">
        <f>F8/E8</f>
        <v>6.6E-4</v>
      </c>
      <c r="H8" s="9">
        <v>1</v>
      </c>
      <c r="I8" s="10">
        <v>3905731.2</v>
      </c>
      <c r="J8" s="10">
        <f>I8*H8*G8</f>
        <v>2577.782592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2577.782592</v>
      </c>
    </row>
    <row r="10" spans="1:12" ht="19.5" x14ac:dyDescent="0.25">
      <c r="C10" s="18" t="s">
        <v>22</v>
      </c>
      <c r="D10" s="19">
        <v>145500</v>
      </c>
      <c r="I10" s="21" t="s">
        <v>23</v>
      </c>
      <c r="J10" s="19">
        <f>J9+J6</f>
        <v>145347.098952</v>
      </c>
    </row>
    <row r="11" spans="1:12" ht="19.5" x14ac:dyDescent="0.25">
      <c r="C11" s="22" t="s">
        <v>24</v>
      </c>
      <c r="I11" s="21" t="s">
        <v>25</v>
      </c>
      <c r="J11" s="23">
        <f>(J10-D10)/D10</f>
        <v>-1.0508663092783485E-3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1500-000000000000}"/>
    <hyperlink ref="K1" location="فهرست!A22" display="بازگشت به فهرست" xr:uid="{00000000-0004-0000-1500-000001000000}"/>
    <hyperlink ref="K2" location="'11010504'!A1" display="آناليز قبلي" xr:uid="{00000000-0004-0000-1500-000002000000}"/>
    <hyperlink ref="L2" location="'11010508'!A1" display="آناليز بعدي" xr:uid="{00000000-0004-0000-15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L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95</v>
      </c>
      <c r="B1" s="46"/>
      <c r="C1" s="46"/>
      <c r="D1" s="48" t="s">
        <v>7</v>
      </c>
      <c r="E1" s="48"/>
      <c r="F1" s="48"/>
      <c r="G1" s="48"/>
      <c r="H1" s="48" t="s">
        <v>96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ROUND((J6/J7)*100,2) &amp; "%)"</f>
        <v>نيروي انساني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0.68</v>
      </c>
      <c r="G5" s="8">
        <f>F5/E5</f>
        <v>0.68</v>
      </c>
      <c r="H5" s="9">
        <v>1</v>
      </c>
      <c r="I5" s="10">
        <v>157476</v>
      </c>
      <c r="J5" s="10">
        <f>I5*H5*G5</f>
        <v>107083.68000000001</v>
      </c>
    </row>
    <row r="6" spans="1:12" ht="19.5" x14ac:dyDescent="0.25">
      <c r="A6" s="11"/>
      <c r="B6" s="12"/>
      <c r="C6" s="13"/>
      <c r="D6" s="12"/>
      <c r="E6" s="12"/>
      <c r="F6" s="12"/>
      <c r="G6" s="14"/>
      <c r="H6" s="15"/>
      <c r="I6" s="16" t="s">
        <v>33</v>
      </c>
      <c r="J6" s="17">
        <f>SUM(J5:J5)</f>
        <v>107083.68000000001</v>
      </c>
    </row>
    <row r="7" spans="1:12" ht="19.5" x14ac:dyDescent="0.25">
      <c r="C7" s="18" t="s">
        <v>22</v>
      </c>
      <c r="D7" s="19">
        <v>107000</v>
      </c>
      <c r="I7" s="21" t="s">
        <v>23</v>
      </c>
      <c r="J7" s="19">
        <f>J6</f>
        <v>107083.68000000001</v>
      </c>
    </row>
    <row r="8" spans="1:12" ht="19.5" x14ac:dyDescent="0.25">
      <c r="C8" s="22" t="s">
        <v>24</v>
      </c>
      <c r="I8" s="21" t="s">
        <v>25</v>
      </c>
      <c r="J8" s="23">
        <f>(J7-D7)/D7</f>
        <v>7.8205607476642585E-4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8" r:id="rId1" xr:uid="{00000000-0004-0000-1600-000000000000}"/>
    <hyperlink ref="K1" location="فهرست!A23" display="بازگشت به فهرست" xr:uid="{00000000-0004-0000-1600-000001000000}"/>
    <hyperlink ref="K2" location="'11010505'!A1" display="آناليز قبلي" xr:uid="{00000000-0004-0000-1600-000002000000}"/>
    <hyperlink ref="L2" location="'11010515'!A1" display="آناليز بعدي" xr:uid="{00000000-0004-0000-16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L17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97</v>
      </c>
      <c r="B1" s="46"/>
      <c r="C1" s="46"/>
      <c r="D1" s="48" t="s">
        <v>36</v>
      </c>
      <c r="E1" s="48"/>
      <c r="F1" s="48"/>
      <c r="G1" s="48"/>
      <c r="H1" s="48" t="s">
        <v>98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ROUND((J8/J16)*100,2) &amp; "%)"</f>
        <v>نيروي انساني   (76.46%)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0.13600000000000001</v>
      </c>
      <c r="G5" s="4">
        <f>F5/E5</f>
        <v>0.13600000000000001</v>
      </c>
      <c r="H5" s="26">
        <v>1</v>
      </c>
      <c r="I5" s="5">
        <v>174456.2</v>
      </c>
      <c r="J5" s="5">
        <f>I5*H5*G5</f>
        <v>23726.043200000004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0.27200000000000002</v>
      </c>
      <c r="G6" s="4">
        <f>F6/E6</f>
        <v>0.27200000000000002</v>
      </c>
      <c r="H6" s="26">
        <v>1</v>
      </c>
      <c r="I6" s="5">
        <v>157476</v>
      </c>
      <c r="J6" s="5">
        <f>I6*H6*G6</f>
        <v>42833.472000000002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0.27200000000000002</v>
      </c>
      <c r="G7" s="8">
        <f>F7/E7</f>
        <v>0.27200000000000002</v>
      </c>
      <c r="H7" s="9">
        <v>1</v>
      </c>
      <c r="I7" s="10">
        <v>184081.4</v>
      </c>
      <c r="J7" s="10">
        <f>I7*H7*G7</f>
        <v>50070.140800000001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116629.65600000002</v>
      </c>
    </row>
    <row r="9" spans="1:12" ht="19.5" x14ac:dyDescent="0.25">
      <c r="A9" s="43" t="str">
        <f>"ماشين آلات و ابزار   (" &amp; ROUND((J15/J16)*100,2) &amp; "%)"</f>
        <v>ماشين آلات و ابزار   (23.54%)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0.08</v>
      </c>
      <c r="G10" s="4">
        <f>F10/E10</f>
        <v>0.08</v>
      </c>
      <c r="H10" s="26">
        <v>1</v>
      </c>
      <c r="I10" s="5">
        <v>368822.7</v>
      </c>
      <c r="J10" s="5">
        <f>I10*H10*G10</f>
        <v>29505.816000000003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4.0000000000000002E-4</v>
      </c>
      <c r="G11" s="4">
        <f>F11/E11</f>
        <v>4.0000000000000002E-4</v>
      </c>
      <c r="H11" s="26">
        <v>1</v>
      </c>
      <c r="I11" s="5">
        <v>613757.80000000005</v>
      </c>
      <c r="J11" s="5">
        <f>I11*H11*G11</f>
        <v>245.50312000000002</v>
      </c>
    </row>
    <row r="12" spans="1:12" x14ac:dyDescent="0.25">
      <c r="A12" s="2">
        <v>3</v>
      </c>
      <c r="B12" s="2">
        <v>28070601</v>
      </c>
      <c r="C12" s="25" t="s">
        <v>57</v>
      </c>
      <c r="D12" s="2" t="s">
        <v>58</v>
      </c>
      <c r="E12" s="2">
        <v>1</v>
      </c>
      <c r="F12" s="2">
        <v>6.6E-4</v>
      </c>
      <c r="G12" s="4">
        <f>F12/E12</f>
        <v>6.6E-4</v>
      </c>
      <c r="H12" s="26">
        <v>1</v>
      </c>
      <c r="I12" s="5">
        <v>3905731.2</v>
      </c>
      <c r="J12" s="5">
        <f>I12*H12*G12</f>
        <v>2577.782592</v>
      </c>
    </row>
    <row r="13" spans="1:12" x14ac:dyDescent="0.25">
      <c r="A13" s="2">
        <v>4</v>
      </c>
      <c r="B13" s="2">
        <v>28070701</v>
      </c>
      <c r="C13" s="25" t="s">
        <v>73</v>
      </c>
      <c r="D13" s="2" t="s">
        <v>41</v>
      </c>
      <c r="E13" s="2">
        <v>1</v>
      </c>
      <c r="F13" s="2">
        <v>4.0000000000000002E-4</v>
      </c>
      <c r="G13" s="4">
        <f>F13/E13</f>
        <v>4.0000000000000002E-4</v>
      </c>
      <c r="H13" s="26">
        <v>1</v>
      </c>
      <c r="I13" s="5">
        <v>706751.4</v>
      </c>
      <c r="J13" s="5">
        <f>I13*H13*G13</f>
        <v>282.70056</v>
      </c>
    </row>
    <row r="14" spans="1:12" x14ac:dyDescent="0.25">
      <c r="A14" s="6">
        <v>5</v>
      </c>
      <c r="B14" s="6">
        <v>28110101</v>
      </c>
      <c r="C14" s="7" t="s">
        <v>74</v>
      </c>
      <c r="D14" s="6" t="s">
        <v>20</v>
      </c>
      <c r="E14" s="6">
        <v>1</v>
      </c>
      <c r="F14" s="6">
        <v>0.08</v>
      </c>
      <c r="G14" s="8">
        <f>F14/E14</f>
        <v>0.08</v>
      </c>
      <c r="H14" s="9">
        <v>1</v>
      </c>
      <c r="I14" s="10">
        <v>41122.300000000003</v>
      </c>
      <c r="J14" s="10">
        <f>I14*H14*G14</f>
        <v>3289.7840000000001</v>
      </c>
    </row>
    <row r="15" spans="1:12" ht="19.5" x14ac:dyDescent="0.25">
      <c r="A15" s="11"/>
      <c r="B15" s="12"/>
      <c r="C15" s="13"/>
      <c r="D15" s="12"/>
      <c r="E15" s="12"/>
      <c r="F15" s="12"/>
      <c r="G15" s="14"/>
      <c r="H15" s="15"/>
      <c r="I15" s="16" t="s">
        <v>21</v>
      </c>
      <c r="J15" s="17">
        <f>SUM(J10:J14)</f>
        <v>35901.586272000008</v>
      </c>
    </row>
    <row r="16" spans="1:12" ht="19.5" x14ac:dyDescent="0.25">
      <c r="C16" s="18" t="s">
        <v>22</v>
      </c>
      <c r="D16" s="19">
        <v>152500</v>
      </c>
      <c r="I16" s="21" t="s">
        <v>23</v>
      </c>
      <c r="J16" s="19">
        <f>J15+J8</f>
        <v>152531.24227200003</v>
      </c>
    </row>
    <row r="17" spans="3:10" ht="19.5" x14ac:dyDescent="0.25">
      <c r="C17" s="22" t="s">
        <v>24</v>
      </c>
      <c r="I17" s="21" t="s">
        <v>25</v>
      </c>
      <c r="J17" s="23">
        <f>(J16-D16)/D16</f>
        <v>2.0486735737726061E-4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7" r:id="rId1" xr:uid="{00000000-0004-0000-1700-000000000000}"/>
    <hyperlink ref="K1" location="فهرست!A24" display="بازگشت به فهرست" xr:uid="{00000000-0004-0000-1700-000001000000}"/>
    <hyperlink ref="K2" location="'11010508'!A1" display="آناليز قبلي" xr:uid="{00000000-0004-0000-1700-000002000000}"/>
    <hyperlink ref="L2" location="'11010517'!A1" display="آناليز بعدي" xr:uid="{00000000-0004-0000-17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L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99</v>
      </c>
      <c r="B1" s="46"/>
      <c r="C1" s="46"/>
      <c r="D1" s="48" t="s">
        <v>7</v>
      </c>
      <c r="E1" s="48"/>
      <c r="F1" s="48"/>
      <c r="G1" s="48"/>
      <c r="H1" s="48" t="s">
        <v>100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ROUND((J6/J7)*100,2) &amp; "%)"</f>
        <v>نيروي انساني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-0.17</v>
      </c>
      <c r="G5" s="8">
        <f>F5/E5</f>
        <v>-0.17</v>
      </c>
      <c r="H5" s="9">
        <v>1</v>
      </c>
      <c r="I5" s="10">
        <v>157476</v>
      </c>
      <c r="J5" s="10">
        <f>I5*H5*G5</f>
        <v>-26770.920000000002</v>
      </c>
    </row>
    <row r="6" spans="1:12" ht="19.5" x14ac:dyDescent="0.25">
      <c r="A6" s="11"/>
      <c r="B6" s="12"/>
      <c r="C6" s="13"/>
      <c r="D6" s="12"/>
      <c r="E6" s="12"/>
      <c r="F6" s="12"/>
      <c r="G6" s="14"/>
      <c r="H6" s="15"/>
      <c r="I6" s="16" t="s">
        <v>33</v>
      </c>
      <c r="J6" s="17">
        <f>SUM(J5:J5)</f>
        <v>-26770.920000000002</v>
      </c>
    </row>
    <row r="7" spans="1:12" ht="19.5" x14ac:dyDescent="0.25">
      <c r="C7" s="18" t="s">
        <v>22</v>
      </c>
      <c r="D7" s="19">
        <v>-26800</v>
      </c>
      <c r="I7" s="21" t="s">
        <v>23</v>
      </c>
      <c r="J7" s="19">
        <f>J6</f>
        <v>-26770.920000000002</v>
      </c>
    </row>
    <row r="8" spans="1:12" ht="19.5" x14ac:dyDescent="0.25">
      <c r="C8" s="22" t="s">
        <v>24</v>
      </c>
      <c r="I8" s="21" t="s">
        <v>25</v>
      </c>
      <c r="J8" s="23">
        <f>(J7-D7)/D7</f>
        <v>-1.085074626865601E-3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8" r:id="rId1" xr:uid="{00000000-0004-0000-1800-000000000000}"/>
    <hyperlink ref="K1" location="فهرست!A25" display="بازگشت به فهرست" xr:uid="{00000000-0004-0000-1800-000001000000}"/>
    <hyperlink ref="K2" location="'11010515'!A1" display="آناليز قبلي" xr:uid="{00000000-0004-0000-1800-000002000000}"/>
    <hyperlink ref="L2" location="'11010901'!A1" display="آناليز بعدي" xr:uid="{00000000-0004-0000-18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101</v>
      </c>
      <c r="B1" s="46"/>
      <c r="C1" s="46"/>
      <c r="D1" s="48" t="s">
        <v>7</v>
      </c>
      <c r="E1" s="48"/>
      <c r="F1" s="48"/>
      <c r="G1" s="48"/>
      <c r="H1" s="48" t="s">
        <v>102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ROUND((J8/J14)*100,2) &amp; "%)"</f>
        <v>نيروي انساني   (68.05%)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0.17</v>
      </c>
      <c r="G5" s="4">
        <f>F5/E5</f>
        <v>0.17</v>
      </c>
      <c r="H5" s="26">
        <v>1</v>
      </c>
      <c r="I5" s="5">
        <v>174456.2</v>
      </c>
      <c r="J5" s="5">
        <f>I5*H5*G5</f>
        <v>29657.554000000004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0.17</v>
      </c>
      <c r="G6" s="4">
        <f>F6/E6</f>
        <v>0.17</v>
      </c>
      <c r="H6" s="26">
        <v>1</v>
      </c>
      <c r="I6" s="5">
        <v>157476</v>
      </c>
      <c r="J6" s="5">
        <f>I6*H6*G6</f>
        <v>26770.920000000002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0.17</v>
      </c>
      <c r="G7" s="8">
        <f>F7/E7</f>
        <v>0.17</v>
      </c>
      <c r="H7" s="9">
        <v>1</v>
      </c>
      <c r="I7" s="10">
        <v>184081.4</v>
      </c>
      <c r="J7" s="10">
        <f>I7*H7*G7</f>
        <v>31293.838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87722.312000000005</v>
      </c>
    </row>
    <row r="9" spans="1:12" ht="19.5" x14ac:dyDescent="0.25">
      <c r="A9" s="43" t="str">
        <f>"ماشين آلات و ابزار   (" &amp; ROUND((J13/J14)*100,2) &amp; "%)"</f>
        <v>ماشين آلات و ابزار   (31.95%)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0.1</v>
      </c>
      <c r="G10" s="4">
        <f>F10/E10</f>
        <v>0.1</v>
      </c>
      <c r="H10" s="26">
        <v>1</v>
      </c>
      <c r="I10" s="5">
        <v>368822.7</v>
      </c>
      <c r="J10" s="5">
        <f>I10*H10*G10</f>
        <v>36882.270000000004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2.9999999999999997E-4</v>
      </c>
      <c r="G11" s="4">
        <f>F11/E11</f>
        <v>2.9999999999999997E-4</v>
      </c>
      <c r="H11" s="26">
        <v>1</v>
      </c>
      <c r="I11" s="5">
        <v>613757.80000000005</v>
      </c>
      <c r="J11" s="5">
        <f>I11*H11*G11</f>
        <v>184.12734</v>
      </c>
    </row>
    <row r="12" spans="1:12" x14ac:dyDescent="0.25">
      <c r="A12" s="6">
        <v>3</v>
      </c>
      <c r="B12" s="6">
        <v>28110101</v>
      </c>
      <c r="C12" s="7" t="s">
        <v>74</v>
      </c>
      <c r="D12" s="6" t="s">
        <v>20</v>
      </c>
      <c r="E12" s="6">
        <v>1</v>
      </c>
      <c r="F12" s="6">
        <v>0.1</v>
      </c>
      <c r="G12" s="8">
        <f>F12/E12</f>
        <v>0.1</v>
      </c>
      <c r="H12" s="9">
        <v>1</v>
      </c>
      <c r="I12" s="10">
        <v>41122.300000000003</v>
      </c>
      <c r="J12" s="10">
        <f>I12*H12*G12</f>
        <v>4112.2300000000005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SUM(J10:J12)</f>
        <v>41178.627340000006</v>
      </c>
    </row>
    <row r="14" spans="1:12" ht="19.5" x14ac:dyDescent="0.25">
      <c r="C14" s="18" t="s">
        <v>22</v>
      </c>
      <c r="D14" s="19">
        <v>129000</v>
      </c>
      <c r="I14" s="21" t="s">
        <v>23</v>
      </c>
      <c r="J14" s="19">
        <f>J13+J8</f>
        <v>128900.93934000001</v>
      </c>
    </row>
    <row r="15" spans="1:12" ht="19.5" x14ac:dyDescent="0.25">
      <c r="C15" s="22" t="s">
        <v>24</v>
      </c>
      <c r="I15" s="21" t="s">
        <v>25</v>
      </c>
      <c r="J15" s="23">
        <f>(J14-D14)/D14</f>
        <v>-7.6791209302316495E-4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5" r:id="rId1" xr:uid="{00000000-0004-0000-1900-000000000000}"/>
    <hyperlink ref="K1" location="فهرست!A26" display="بازگشت به فهرست" xr:uid="{00000000-0004-0000-1900-000001000000}"/>
    <hyperlink ref="K2" location="'11010517'!A1" display="آناليز قبلي" xr:uid="{00000000-0004-0000-1900-000002000000}"/>
    <hyperlink ref="L2" location="'11010902'!A1" display="آناليز بعدي" xr:uid="{00000000-0004-0000-19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103</v>
      </c>
      <c r="B1" s="46"/>
      <c r="C1" s="46"/>
      <c r="D1" s="48" t="s">
        <v>7</v>
      </c>
      <c r="E1" s="48"/>
      <c r="F1" s="48"/>
      <c r="G1" s="48"/>
      <c r="H1" s="48" t="s">
        <v>104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ROUND((J8/J14)*100,2) &amp; "%)"</f>
        <v>نيروي انساني   (68.05%)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5.6661000000000003E-2</v>
      </c>
      <c r="G5" s="4">
        <f>F5/E5</f>
        <v>5.6661000000000003E-2</v>
      </c>
      <c r="H5" s="26">
        <v>1</v>
      </c>
      <c r="I5" s="5">
        <v>174456.2</v>
      </c>
      <c r="J5" s="5">
        <f>I5*H5*G5</f>
        <v>9884.8627482000011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5.6661000000000003E-2</v>
      </c>
      <c r="G6" s="4">
        <f>F6/E6</f>
        <v>5.6661000000000003E-2</v>
      </c>
      <c r="H6" s="26">
        <v>1</v>
      </c>
      <c r="I6" s="5">
        <v>157476</v>
      </c>
      <c r="J6" s="5">
        <f>I6*H6*G6</f>
        <v>8922.7476360000001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5.6661000000000003E-2</v>
      </c>
      <c r="G7" s="8">
        <f>F7/E7</f>
        <v>5.6661000000000003E-2</v>
      </c>
      <c r="H7" s="9">
        <v>1</v>
      </c>
      <c r="I7" s="10">
        <v>184081.4</v>
      </c>
      <c r="J7" s="10">
        <f>I7*H7*G7</f>
        <v>10430.2362054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29237.846589600002</v>
      </c>
    </row>
    <row r="9" spans="1:12" ht="19.5" x14ac:dyDescent="0.25">
      <c r="A9" s="43" t="str">
        <f>"ماشين آلات و ابزار   (" &amp; ROUND((J13/J14)*100,2) &amp; "%)"</f>
        <v>ماشين آلات و ابزار   (31.95%)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3.3329999999999999E-2</v>
      </c>
      <c r="G10" s="4">
        <f>F10/E10</f>
        <v>3.3329999999999999E-2</v>
      </c>
      <c r="H10" s="26">
        <v>1</v>
      </c>
      <c r="I10" s="5">
        <v>368822.7</v>
      </c>
      <c r="J10" s="5">
        <f>I10*H10*G10</f>
        <v>12292.860591000001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1E-4</v>
      </c>
      <c r="G11" s="4">
        <f>F11/E11</f>
        <v>1E-4</v>
      </c>
      <c r="H11" s="26">
        <v>1</v>
      </c>
      <c r="I11" s="5">
        <v>613757.80000000005</v>
      </c>
      <c r="J11" s="5">
        <f>I11*H11*G11</f>
        <v>61.375780000000006</v>
      </c>
    </row>
    <row r="12" spans="1:12" x14ac:dyDescent="0.25">
      <c r="A12" s="6">
        <v>3</v>
      </c>
      <c r="B12" s="6">
        <v>28110101</v>
      </c>
      <c r="C12" s="7" t="s">
        <v>74</v>
      </c>
      <c r="D12" s="6" t="s">
        <v>20</v>
      </c>
      <c r="E12" s="6">
        <v>1</v>
      </c>
      <c r="F12" s="6">
        <v>3.3329999999999999E-2</v>
      </c>
      <c r="G12" s="8">
        <f>F12/E12</f>
        <v>3.3329999999999999E-2</v>
      </c>
      <c r="H12" s="9">
        <v>1</v>
      </c>
      <c r="I12" s="10">
        <v>41122.300000000003</v>
      </c>
      <c r="J12" s="10">
        <f>I12*H12*G12</f>
        <v>1370.6062590000001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SUM(J10:J12)</f>
        <v>13724.842630000001</v>
      </c>
    </row>
    <row r="14" spans="1:12" ht="19.5" x14ac:dyDescent="0.25">
      <c r="C14" s="18" t="s">
        <v>22</v>
      </c>
      <c r="D14" s="19">
        <v>43000</v>
      </c>
      <c r="I14" s="21" t="s">
        <v>23</v>
      </c>
      <c r="J14" s="19">
        <f>J13+J8</f>
        <v>42962.689219600004</v>
      </c>
    </row>
    <row r="15" spans="1:12" ht="19.5" x14ac:dyDescent="0.25">
      <c r="C15" s="22" t="s">
        <v>24</v>
      </c>
      <c r="I15" s="21" t="s">
        <v>25</v>
      </c>
      <c r="J15" s="23">
        <f>(J14-D14)/D14</f>
        <v>-8.676925674417573E-4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5" r:id="rId1" xr:uid="{00000000-0004-0000-1A00-000000000000}"/>
    <hyperlink ref="K1" location="فهرست!A27" display="بازگشت به فهرست" xr:uid="{00000000-0004-0000-1A00-000001000000}"/>
    <hyperlink ref="K2" location="'11010901'!A1" display="آناليز قبلي" xr:uid="{00000000-0004-0000-1A00-000002000000}"/>
    <hyperlink ref="L2" location="'11010903'!A1" display="آناليز بعدي" xr:uid="{00000000-0004-0000-1A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105</v>
      </c>
      <c r="B1" s="46"/>
      <c r="C1" s="46"/>
      <c r="D1" s="48" t="s">
        <v>7</v>
      </c>
      <c r="E1" s="48"/>
      <c r="F1" s="48"/>
      <c r="G1" s="48"/>
      <c r="H1" s="48" t="s">
        <v>106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(67.89%)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0.27200000000000002</v>
      </c>
      <c r="G5" s="4">
        <f>F5/E5</f>
        <v>0.27200000000000002</v>
      </c>
      <c r="H5" s="26">
        <v>1</v>
      </c>
      <c r="I5" s="5">
        <v>174456.2</v>
      </c>
      <c r="J5" s="5">
        <f>I5*H5*G5</f>
        <v>47452.086400000007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0.27200000000000002</v>
      </c>
      <c r="G6" s="4">
        <f>F6/E6</f>
        <v>0.27200000000000002</v>
      </c>
      <c r="H6" s="26">
        <v>1</v>
      </c>
      <c r="I6" s="5">
        <v>157476</v>
      </c>
      <c r="J6" s="5">
        <f>I6*H6*G6</f>
        <v>42833.472000000002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0.27200000000000002</v>
      </c>
      <c r="G7" s="8">
        <f>F7/E7</f>
        <v>0.27200000000000002</v>
      </c>
      <c r="H7" s="9">
        <v>1</v>
      </c>
      <c r="I7" s="10">
        <v>184081.4</v>
      </c>
      <c r="J7" s="10">
        <f>I7*H7*G7</f>
        <v>50070.140800000001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140355.6992</v>
      </c>
    </row>
    <row r="9" spans="1:12" ht="19.5" x14ac:dyDescent="0.25">
      <c r="A9" s="43" t="str">
        <f>"ماشين آلات و ابزار   (" &amp; ROUND((J14/J15)*100,2) &amp; "%)"</f>
        <v>ماشين آلات و ابزار   (32.11%)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0.16</v>
      </c>
      <c r="G10" s="4">
        <f>F10/E10</f>
        <v>0.16</v>
      </c>
      <c r="H10" s="26">
        <v>1</v>
      </c>
      <c r="I10" s="5">
        <v>368822.7</v>
      </c>
      <c r="J10" s="5">
        <f>I10*H10*G10</f>
        <v>59011.632000000005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5.9999999999999995E-4</v>
      </c>
      <c r="G11" s="4">
        <f>F11/E11</f>
        <v>5.9999999999999995E-4</v>
      </c>
      <c r="H11" s="26">
        <v>1</v>
      </c>
      <c r="I11" s="5">
        <v>613757.80000000005</v>
      </c>
      <c r="J11" s="5">
        <f>I11*H11*G11</f>
        <v>368.25468000000001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5.9999999999999995E-4</v>
      </c>
      <c r="G12" s="4">
        <f>F12/E12</f>
        <v>5.9999999999999995E-4</v>
      </c>
      <c r="H12" s="26">
        <v>1</v>
      </c>
      <c r="I12" s="5">
        <v>706751.4</v>
      </c>
      <c r="J12" s="5">
        <f>I12*H12*G12</f>
        <v>424.05083999999999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0.16</v>
      </c>
      <c r="G13" s="8">
        <f>F13/E13</f>
        <v>0.16</v>
      </c>
      <c r="H13" s="9">
        <v>1</v>
      </c>
      <c r="I13" s="10">
        <v>41122.300000000003</v>
      </c>
      <c r="J13" s="10">
        <f>I13*H13*G13</f>
        <v>6579.5680000000002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66383.505520000006</v>
      </c>
    </row>
    <row r="15" spans="1:12" ht="19.5" x14ac:dyDescent="0.25">
      <c r="C15" s="18" t="s">
        <v>22</v>
      </c>
      <c r="D15" s="19">
        <v>206500</v>
      </c>
      <c r="I15" s="21" t="s">
        <v>23</v>
      </c>
      <c r="J15" s="19">
        <f>J14+J8</f>
        <v>206739.20472000001</v>
      </c>
    </row>
    <row r="16" spans="1:12" ht="19.5" x14ac:dyDescent="0.25">
      <c r="C16" s="22" t="s">
        <v>24</v>
      </c>
      <c r="I16" s="21" t="s">
        <v>25</v>
      </c>
      <c r="J16" s="23">
        <f>(J15-D15)/D15</f>
        <v>1.1583763680387837E-3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1B00-000000000000}"/>
    <hyperlink ref="K1" location="فهرست!A28" display="بازگشت به فهرست" xr:uid="{00000000-0004-0000-1B00-000001000000}"/>
    <hyperlink ref="K2" location="'11010902'!A1" display="آناليز قبلي" xr:uid="{00000000-0004-0000-1B00-000002000000}"/>
    <hyperlink ref="L2" location="'11010904'!A1" display="آناليز بعدي" xr:uid="{00000000-0004-0000-1B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107</v>
      </c>
      <c r="B1" s="46"/>
      <c r="C1" s="46"/>
      <c r="D1" s="48" t="s">
        <v>7</v>
      </c>
      <c r="E1" s="48"/>
      <c r="F1" s="48"/>
      <c r="G1" s="48"/>
      <c r="H1" s="48" t="s">
        <v>108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(77.78%)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3.4000000000000002E-2</v>
      </c>
      <c r="G5" s="4">
        <f>F5/E5</f>
        <v>3.4000000000000002E-2</v>
      </c>
      <c r="H5" s="26">
        <v>1</v>
      </c>
      <c r="I5" s="5">
        <v>174456.2</v>
      </c>
      <c r="J5" s="5">
        <f>I5*H5*G5</f>
        <v>5931.5108000000009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6.8000000000000005E-2</v>
      </c>
      <c r="G6" s="4">
        <f>F6/E6</f>
        <v>6.8000000000000005E-2</v>
      </c>
      <c r="H6" s="26">
        <v>1</v>
      </c>
      <c r="I6" s="5">
        <v>157476</v>
      </c>
      <c r="J6" s="5">
        <f>I6*H6*G6</f>
        <v>10708.368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6.8000000000000005E-2</v>
      </c>
      <c r="G7" s="8">
        <f>F7/E7</f>
        <v>6.8000000000000005E-2</v>
      </c>
      <c r="H7" s="9">
        <v>1</v>
      </c>
      <c r="I7" s="10">
        <v>184081.4</v>
      </c>
      <c r="J7" s="10">
        <f>I7*H7*G7</f>
        <v>12517.5352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29157.414000000004</v>
      </c>
    </row>
    <row r="9" spans="1:12" ht="19.5" x14ac:dyDescent="0.25">
      <c r="A9" s="43" t="str">
        <f>"ماشين آلات و ابزار   (" &amp; ROUND((J14/J15)*100,2) &amp; "%)"</f>
        <v>ماشين آلات و ابزار   (22.22%)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0.02</v>
      </c>
      <c r="G10" s="4">
        <f>F10/E10</f>
        <v>0.02</v>
      </c>
      <c r="H10" s="26">
        <v>1</v>
      </c>
      <c r="I10" s="5">
        <v>368822.7</v>
      </c>
      <c r="J10" s="5">
        <f>I10*H10*G10</f>
        <v>7376.4540000000006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1E-4</v>
      </c>
      <c r="G11" s="4">
        <f>F11/E11</f>
        <v>1E-4</v>
      </c>
      <c r="H11" s="26">
        <v>1</v>
      </c>
      <c r="I11" s="5">
        <v>613757.80000000005</v>
      </c>
      <c r="J11" s="5">
        <f>I11*H11*G11</f>
        <v>61.375780000000006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1E-4</v>
      </c>
      <c r="G12" s="4">
        <f>F12/E12</f>
        <v>1E-4</v>
      </c>
      <c r="H12" s="26">
        <v>1</v>
      </c>
      <c r="I12" s="5">
        <v>706751.4</v>
      </c>
      <c r="J12" s="5">
        <f>I12*H12*G12</f>
        <v>70.675139999999999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0.02</v>
      </c>
      <c r="G13" s="8">
        <f>F13/E13</f>
        <v>0.02</v>
      </c>
      <c r="H13" s="9">
        <v>1</v>
      </c>
      <c r="I13" s="10">
        <v>41122.300000000003</v>
      </c>
      <c r="J13" s="10">
        <f>I13*H13*G13</f>
        <v>822.44600000000003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8330.9509200000011</v>
      </c>
    </row>
    <row r="15" spans="1:12" ht="19.5" x14ac:dyDescent="0.25">
      <c r="C15" s="18" t="s">
        <v>22</v>
      </c>
      <c r="D15" s="19">
        <v>37500</v>
      </c>
      <c r="I15" s="21" t="s">
        <v>23</v>
      </c>
      <c r="J15" s="19">
        <f>J14+J8</f>
        <v>37488.364920000007</v>
      </c>
    </row>
    <row r="16" spans="1:12" ht="19.5" x14ac:dyDescent="0.25">
      <c r="C16" s="22" t="s">
        <v>24</v>
      </c>
      <c r="I16" s="21" t="s">
        <v>25</v>
      </c>
      <c r="J16" s="23">
        <f>(J15-D15)/D15</f>
        <v>-3.1026879999980641E-4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1C00-000000000000}"/>
    <hyperlink ref="K1" location="فهرست!A29" display="بازگشت به فهرست" xr:uid="{00000000-0004-0000-1C00-000001000000}"/>
    <hyperlink ref="K2" location="'11010903'!A1" display="آناليز قبلي" xr:uid="{00000000-0004-0000-1C00-000002000000}"/>
    <hyperlink ref="L2" location="'11010905'!A1" display="آناليز بعدي" xr:uid="{00000000-0004-0000-1C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13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26</v>
      </c>
      <c r="B1" s="46"/>
      <c r="C1" s="46"/>
      <c r="D1" s="48" t="s">
        <v>27</v>
      </c>
      <c r="E1" s="48"/>
      <c r="F1" s="48"/>
      <c r="G1" s="48"/>
      <c r="H1" s="48" t="s">
        <v>28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ROUND((J8/J12)*100,2) &amp; "%)"</f>
        <v>نيروي انساني   (98.98%)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6.8000000000000005E-2</v>
      </c>
      <c r="G5" s="4">
        <f>F5/E5</f>
        <v>6.8000000000000005E-2</v>
      </c>
      <c r="H5" s="26">
        <v>1</v>
      </c>
      <c r="I5" s="5">
        <v>157476</v>
      </c>
      <c r="J5" s="5">
        <f>I5*H5*G5</f>
        <v>10708.368</v>
      </c>
    </row>
    <row r="6" spans="1:12" x14ac:dyDescent="0.25">
      <c r="A6" s="2">
        <v>2</v>
      </c>
      <c r="B6" s="2">
        <v>14120101</v>
      </c>
      <c r="C6" s="25" t="s">
        <v>31</v>
      </c>
      <c r="D6" s="2" t="s">
        <v>30</v>
      </c>
      <c r="E6" s="2">
        <v>1</v>
      </c>
      <c r="F6" s="2">
        <v>1.7000000000000001E-2</v>
      </c>
      <c r="G6" s="4">
        <f>F6/E6</f>
        <v>1.7000000000000001E-2</v>
      </c>
      <c r="H6" s="26">
        <v>1</v>
      </c>
      <c r="I6" s="5">
        <v>246995.1</v>
      </c>
      <c r="J6" s="5">
        <f>I6*H6*G6</f>
        <v>4198.9167000000007</v>
      </c>
    </row>
    <row r="7" spans="1:12" x14ac:dyDescent="0.25">
      <c r="A7" s="6">
        <v>3</v>
      </c>
      <c r="B7" s="6">
        <v>14120401</v>
      </c>
      <c r="C7" s="7" t="s">
        <v>32</v>
      </c>
      <c r="D7" s="6" t="s">
        <v>30</v>
      </c>
      <c r="E7" s="6">
        <v>1</v>
      </c>
      <c r="F7" s="6">
        <v>6.8000000000000005E-2</v>
      </c>
      <c r="G7" s="8">
        <f>F7/E7</f>
        <v>6.8000000000000005E-2</v>
      </c>
      <c r="H7" s="9">
        <v>1</v>
      </c>
      <c r="I7" s="10">
        <v>150076.70000000001</v>
      </c>
      <c r="J7" s="10">
        <f>I7*H7*G7</f>
        <v>10205.215600000001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25112.5003</v>
      </c>
    </row>
    <row r="9" spans="1:12" ht="19.5" x14ac:dyDescent="0.25">
      <c r="A9" s="43" t="str">
        <f>"ماشين آلات و ابزار   (" &amp; ROUND((J11/J12)*100,2) &amp; "%)"</f>
        <v>ماشين آلات و ابزار   (1.02%)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6">
        <v>1</v>
      </c>
      <c r="B10" s="6">
        <v>28060203</v>
      </c>
      <c r="C10" s="7" t="s">
        <v>34</v>
      </c>
      <c r="D10" s="6" t="s">
        <v>20</v>
      </c>
      <c r="E10" s="6">
        <v>1</v>
      </c>
      <c r="F10" s="6">
        <v>0.04</v>
      </c>
      <c r="G10" s="8">
        <f>F10/E10</f>
        <v>0.04</v>
      </c>
      <c r="H10" s="9">
        <v>1</v>
      </c>
      <c r="I10" s="10">
        <v>6457.8</v>
      </c>
      <c r="J10" s="10">
        <f>I10*H10*G10</f>
        <v>258.31200000000001</v>
      </c>
    </row>
    <row r="11" spans="1:12" ht="19.5" x14ac:dyDescent="0.25">
      <c r="A11" s="11"/>
      <c r="B11" s="12"/>
      <c r="C11" s="13"/>
      <c r="D11" s="12"/>
      <c r="E11" s="12"/>
      <c r="F11" s="12"/>
      <c r="G11" s="14"/>
      <c r="H11" s="15"/>
      <c r="I11" s="16" t="s">
        <v>21</v>
      </c>
      <c r="J11" s="17">
        <f>SUM(J10:J10)</f>
        <v>258.31200000000001</v>
      </c>
    </row>
    <row r="12" spans="1:12" ht="19.5" x14ac:dyDescent="0.25">
      <c r="C12" s="18" t="s">
        <v>22</v>
      </c>
      <c r="D12" s="19">
        <v>25400</v>
      </c>
      <c r="I12" s="21" t="s">
        <v>23</v>
      </c>
      <c r="J12" s="19">
        <f>J11+J8</f>
        <v>25370.812300000001</v>
      </c>
    </row>
    <row r="13" spans="1:12" ht="19.5" x14ac:dyDescent="0.25">
      <c r="C13" s="22" t="s">
        <v>24</v>
      </c>
      <c r="I13" s="21" t="s">
        <v>25</v>
      </c>
      <c r="J13" s="23">
        <f>(J12-D12)/D12</f>
        <v>-1.1491220472440388E-3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3" r:id="rId1" xr:uid="{00000000-0004-0000-0200-000000000000}"/>
    <hyperlink ref="K1" location="فهرست!A3" display="بازگشت به فهرست" xr:uid="{00000000-0004-0000-0200-000001000000}"/>
    <hyperlink ref="K2" location="'11010101'!A1" display="آناليز قبلي" xr:uid="{00000000-0004-0000-0200-000002000000}"/>
    <hyperlink ref="L2" location="'11010220'!A1" display="آناليز بعدي" xr:uid="{00000000-0004-0000-02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109</v>
      </c>
      <c r="B1" s="46"/>
      <c r="C1" s="46"/>
      <c r="D1" s="48" t="s">
        <v>36</v>
      </c>
      <c r="E1" s="48"/>
      <c r="F1" s="48"/>
      <c r="G1" s="48"/>
      <c r="H1" s="48" t="s">
        <v>110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ROUND((J7/J17)*100,2) &amp; "%)"</f>
        <v>نيروي انساني   (9.35%)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3.4000000000000002E-2</v>
      </c>
      <c r="G5" s="4">
        <f>F5/E5</f>
        <v>3.4000000000000002E-2</v>
      </c>
      <c r="H5" s="26">
        <v>1</v>
      </c>
      <c r="I5" s="5">
        <v>162558.39999999999</v>
      </c>
      <c r="J5" s="5">
        <f>I5*H5*G5</f>
        <v>5526.9856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3.4000000000000002E-2</v>
      </c>
      <c r="G6" s="8">
        <f>F6/E6</f>
        <v>3.4000000000000002E-2</v>
      </c>
      <c r="H6" s="9">
        <v>1</v>
      </c>
      <c r="I6" s="10">
        <v>157476</v>
      </c>
      <c r="J6" s="10">
        <f>I6*H6*G6</f>
        <v>5354.1840000000002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10881.169600000001</v>
      </c>
    </row>
    <row r="8" spans="1:12" ht="19.5" x14ac:dyDescent="0.25">
      <c r="A8" s="43" t="str">
        <f>"ماشين آلات و ابزار   (" &amp; ROUND((J12/J17)*100,2) &amp; "%)"</f>
        <v>ماشين آلات و ابزار   (90.24%)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22030801</v>
      </c>
      <c r="C9" s="25" t="s">
        <v>112</v>
      </c>
      <c r="D9" s="2" t="s">
        <v>20</v>
      </c>
      <c r="E9" s="2">
        <v>1</v>
      </c>
      <c r="F9" s="2">
        <v>0.02</v>
      </c>
      <c r="G9" s="4">
        <f>F9/E9</f>
        <v>0.02</v>
      </c>
      <c r="H9" s="26">
        <v>1</v>
      </c>
      <c r="I9" s="5">
        <v>2953770.4</v>
      </c>
      <c r="J9" s="5">
        <f>I9*H9*G9</f>
        <v>59075.407999999996</v>
      </c>
    </row>
    <row r="10" spans="1:12" x14ac:dyDescent="0.25">
      <c r="A10" s="2">
        <v>2</v>
      </c>
      <c r="B10" s="2">
        <v>22030802</v>
      </c>
      <c r="C10" s="25" t="s">
        <v>113</v>
      </c>
      <c r="D10" s="2" t="s">
        <v>41</v>
      </c>
      <c r="E10" s="2">
        <v>1</v>
      </c>
      <c r="F10" s="2">
        <v>3.3333000000000002E-2</v>
      </c>
      <c r="G10" s="4">
        <f>F10/E10</f>
        <v>3.3333000000000002E-2</v>
      </c>
      <c r="H10" s="26">
        <v>1</v>
      </c>
      <c r="I10" s="5">
        <v>1034186.7</v>
      </c>
      <c r="J10" s="5">
        <f>I10*H10*G10</f>
        <v>34472.545271100003</v>
      </c>
    </row>
    <row r="11" spans="1:12" x14ac:dyDescent="0.25">
      <c r="A11" s="6">
        <v>3</v>
      </c>
      <c r="B11" s="6">
        <v>23010503</v>
      </c>
      <c r="C11" s="7" t="s">
        <v>114</v>
      </c>
      <c r="D11" s="6" t="s">
        <v>20</v>
      </c>
      <c r="E11" s="6">
        <v>1</v>
      </c>
      <c r="F11" s="6">
        <v>0.02</v>
      </c>
      <c r="G11" s="8">
        <f>F11/E11</f>
        <v>0.02</v>
      </c>
      <c r="H11" s="9">
        <v>1</v>
      </c>
      <c r="I11" s="10">
        <v>571763.1</v>
      </c>
      <c r="J11" s="10">
        <f>I11*H11*G11</f>
        <v>11435.262000000001</v>
      </c>
    </row>
    <row r="12" spans="1:12" ht="19.5" x14ac:dyDescent="0.25">
      <c r="A12" s="27"/>
      <c r="B12" s="28"/>
      <c r="C12" s="29"/>
      <c r="D12" s="28"/>
      <c r="E12" s="28"/>
      <c r="F12" s="28"/>
      <c r="G12" s="30"/>
      <c r="H12" s="31"/>
      <c r="I12" s="32" t="s">
        <v>21</v>
      </c>
      <c r="J12" s="33">
        <f>SUM(J9:J11)</f>
        <v>104983.21527110001</v>
      </c>
    </row>
    <row r="13" spans="1:12" ht="19.5" x14ac:dyDescent="0.25">
      <c r="A13" s="43" t="str">
        <f>"مصالح   (" &amp; ROUND((J16/J17)*100,2) &amp; "%)"</f>
        <v>مصالح   (0.41%)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2" x14ac:dyDescent="0.25">
      <c r="A14" s="2">
        <v>1</v>
      </c>
      <c r="B14" s="2">
        <v>31010101</v>
      </c>
      <c r="C14" s="25" t="s">
        <v>115</v>
      </c>
      <c r="D14" s="2" t="s">
        <v>116</v>
      </c>
      <c r="E14" s="2">
        <v>1</v>
      </c>
      <c r="F14" s="2">
        <v>2E-3</v>
      </c>
      <c r="G14" s="4">
        <f>F14/E14</f>
        <v>2E-3</v>
      </c>
      <c r="H14" s="26">
        <v>1</v>
      </c>
      <c r="I14" s="5">
        <v>136550</v>
      </c>
      <c r="J14" s="5">
        <f>I14*H14*G14</f>
        <v>273.10000000000002</v>
      </c>
    </row>
    <row r="15" spans="1:12" x14ac:dyDescent="0.25">
      <c r="A15" s="6">
        <v>2</v>
      </c>
      <c r="B15" s="6">
        <v>34010301</v>
      </c>
      <c r="C15" s="7" t="s">
        <v>117</v>
      </c>
      <c r="D15" s="6" t="s">
        <v>118</v>
      </c>
      <c r="E15" s="6">
        <v>1</v>
      </c>
      <c r="F15" s="6">
        <v>0.05</v>
      </c>
      <c r="G15" s="8">
        <f>F15/E15</f>
        <v>0.05</v>
      </c>
      <c r="H15" s="9">
        <v>1</v>
      </c>
      <c r="I15" s="10">
        <v>4000</v>
      </c>
      <c r="J15" s="10">
        <f>I15*H15*G15</f>
        <v>200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SUM(J14:J15)</f>
        <v>473.1</v>
      </c>
    </row>
    <row r="17" spans="3:10" ht="19.5" x14ac:dyDescent="0.25">
      <c r="C17" s="18" t="s">
        <v>22</v>
      </c>
      <c r="D17" s="19">
        <v>116500</v>
      </c>
      <c r="I17" s="21" t="s">
        <v>23</v>
      </c>
      <c r="J17" s="19">
        <f>J16+J12+J7</f>
        <v>116337.48487110002</v>
      </c>
    </row>
    <row r="18" spans="3:10" ht="19.5" x14ac:dyDescent="0.25">
      <c r="C18" s="22" t="s">
        <v>24</v>
      </c>
      <c r="I18" s="21" t="s">
        <v>25</v>
      </c>
      <c r="J18" s="23">
        <f>(J17-D17)/D17</f>
        <v>-1.3949796472101017E-3</v>
      </c>
    </row>
  </sheetData>
  <mergeCells count="8">
    <mergeCell ref="A8:J8"/>
    <mergeCell ref="A13:J13"/>
    <mergeCell ref="A1:C2"/>
    <mergeCell ref="D1:G1"/>
    <mergeCell ref="H1:J1"/>
    <mergeCell ref="D2:G2"/>
    <mergeCell ref="H2:J2"/>
    <mergeCell ref="A4:J4"/>
  </mergeCells>
  <hyperlinks>
    <hyperlink ref="C18" r:id="rId1" xr:uid="{00000000-0004-0000-1D00-000000000000}"/>
    <hyperlink ref="K1" location="فهرست!A30" display="بازگشت به فهرست" xr:uid="{00000000-0004-0000-1D00-000001000000}"/>
    <hyperlink ref="K2" location="'11010904'!A1" display="آناليز قبلي" xr:uid="{00000000-0004-0000-1D00-000002000000}"/>
    <hyperlink ref="L2" location="'11010906'!A1" display="آناليز بعدي" xr:uid="{00000000-0004-0000-1D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119</v>
      </c>
      <c r="B1" s="46"/>
      <c r="C1" s="46"/>
      <c r="D1" s="48" t="s">
        <v>36</v>
      </c>
      <c r="E1" s="48"/>
      <c r="F1" s="48"/>
      <c r="G1" s="48"/>
      <c r="H1" s="48" t="s">
        <v>120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ROUND((J7/J17)*100,2) &amp; "%)"</f>
        <v>نيروي انساني   (9.36%)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3.3999999999999998E-3</v>
      </c>
      <c r="G5" s="4">
        <f>F5/E5</f>
        <v>3.3999999999999998E-3</v>
      </c>
      <c r="H5" s="26">
        <v>1</v>
      </c>
      <c r="I5" s="5">
        <v>162558.39999999999</v>
      </c>
      <c r="J5" s="5">
        <f>I5*H5*G5</f>
        <v>552.69855999999993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3.3999999999999998E-3</v>
      </c>
      <c r="G6" s="8">
        <f>F6/E6</f>
        <v>3.3999999999999998E-3</v>
      </c>
      <c r="H6" s="9">
        <v>1</v>
      </c>
      <c r="I6" s="10">
        <v>157476</v>
      </c>
      <c r="J6" s="10">
        <f>I6*H6*G6</f>
        <v>535.41840000000002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1088.1169599999998</v>
      </c>
    </row>
    <row r="8" spans="1:12" ht="19.5" x14ac:dyDescent="0.25">
      <c r="A8" s="43" t="str">
        <f>"ماشين آلات و ابزار   (" &amp; ROUND((J12/J17)*100,2) &amp; "%)"</f>
        <v>ماشين آلات و ابزار   (90.25%)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22030801</v>
      </c>
      <c r="C9" s="25" t="s">
        <v>112</v>
      </c>
      <c r="D9" s="2" t="s">
        <v>20</v>
      </c>
      <c r="E9" s="2">
        <v>1</v>
      </c>
      <c r="F9" s="2">
        <v>2E-3</v>
      </c>
      <c r="G9" s="4">
        <f>F9/E9</f>
        <v>2E-3</v>
      </c>
      <c r="H9" s="26">
        <v>1</v>
      </c>
      <c r="I9" s="5">
        <v>2953770.4</v>
      </c>
      <c r="J9" s="5">
        <f>I9*H9*G9</f>
        <v>5907.5407999999998</v>
      </c>
    </row>
    <row r="10" spans="1:12" x14ac:dyDescent="0.25">
      <c r="A10" s="2">
        <v>2</v>
      </c>
      <c r="B10" s="2">
        <v>22030802</v>
      </c>
      <c r="C10" s="25" t="s">
        <v>113</v>
      </c>
      <c r="D10" s="2" t="s">
        <v>41</v>
      </c>
      <c r="E10" s="2">
        <v>1</v>
      </c>
      <c r="F10" s="2">
        <v>3.3300000000000001E-3</v>
      </c>
      <c r="G10" s="4">
        <f>F10/E10</f>
        <v>3.3300000000000001E-3</v>
      </c>
      <c r="H10" s="26">
        <v>1</v>
      </c>
      <c r="I10" s="5">
        <v>1034186.7</v>
      </c>
      <c r="J10" s="5">
        <f>I10*H10*G10</f>
        <v>3443.841711</v>
      </c>
    </row>
    <row r="11" spans="1:12" x14ac:dyDescent="0.25">
      <c r="A11" s="6">
        <v>3</v>
      </c>
      <c r="B11" s="6">
        <v>23010503</v>
      </c>
      <c r="C11" s="7" t="s">
        <v>114</v>
      </c>
      <c r="D11" s="6" t="s">
        <v>20</v>
      </c>
      <c r="E11" s="6">
        <v>1</v>
      </c>
      <c r="F11" s="6">
        <v>2E-3</v>
      </c>
      <c r="G11" s="8">
        <f>F11/E11</f>
        <v>2E-3</v>
      </c>
      <c r="H11" s="9">
        <v>1</v>
      </c>
      <c r="I11" s="10">
        <v>571763.1</v>
      </c>
      <c r="J11" s="10">
        <f>I11*H11*G11</f>
        <v>1143.5262</v>
      </c>
    </row>
    <row r="12" spans="1:12" ht="19.5" x14ac:dyDescent="0.25">
      <c r="A12" s="27"/>
      <c r="B12" s="28"/>
      <c r="C12" s="29"/>
      <c r="D12" s="28"/>
      <c r="E12" s="28"/>
      <c r="F12" s="28"/>
      <c r="G12" s="30"/>
      <c r="H12" s="31"/>
      <c r="I12" s="32" t="s">
        <v>21</v>
      </c>
      <c r="J12" s="33">
        <f>SUM(J9:J11)</f>
        <v>10494.908711</v>
      </c>
    </row>
    <row r="13" spans="1:12" ht="19.5" x14ac:dyDescent="0.25">
      <c r="A13" s="43" t="str">
        <f>"مصالح   (" &amp; ROUND((J16/J17)*100,2) &amp; "%)"</f>
        <v>مصالح   (0.39%)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2" x14ac:dyDescent="0.25">
      <c r="A14" s="2">
        <v>1</v>
      </c>
      <c r="B14" s="2">
        <v>31010101</v>
      </c>
      <c r="C14" s="25" t="s">
        <v>115</v>
      </c>
      <c r="D14" s="2" t="s">
        <v>116</v>
      </c>
      <c r="E14" s="2">
        <v>1</v>
      </c>
      <c r="F14" s="2">
        <v>2.0000000000000001E-4</v>
      </c>
      <c r="G14" s="4">
        <f>F14/E14</f>
        <v>2.0000000000000001E-4</v>
      </c>
      <c r="H14" s="26">
        <v>1</v>
      </c>
      <c r="I14" s="5">
        <v>136550</v>
      </c>
      <c r="J14" s="5">
        <f>I14*H14*G14</f>
        <v>27.310000000000002</v>
      </c>
    </row>
    <row r="15" spans="1:12" x14ac:dyDescent="0.25">
      <c r="A15" s="6">
        <v>2</v>
      </c>
      <c r="B15" s="6">
        <v>34010301</v>
      </c>
      <c r="C15" s="7" t="s">
        <v>117</v>
      </c>
      <c r="D15" s="6" t="s">
        <v>118</v>
      </c>
      <c r="E15" s="6">
        <v>1</v>
      </c>
      <c r="F15" s="6">
        <v>4.4999999999999997E-3</v>
      </c>
      <c r="G15" s="8">
        <f>F15/E15</f>
        <v>4.4999999999999997E-3</v>
      </c>
      <c r="H15" s="9">
        <v>1</v>
      </c>
      <c r="I15" s="10">
        <v>4000</v>
      </c>
      <c r="J15" s="10">
        <f>I15*H15*G15</f>
        <v>18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SUM(J14:J15)</f>
        <v>45.31</v>
      </c>
    </row>
    <row r="17" spans="3:10" ht="19.5" x14ac:dyDescent="0.25">
      <c r="C17" s="18" t="s">
        <v>22</v>
      </c>
      <c r="D17" s="19">
        <v>11600</v>
      </c>
      <c r="I17" s="21" t="s">
        <v>23</v>
      </c>
      <c r="J17" s="19">
        <f>J16+J12+J7</f>
        <v>11628.335670999999</v>
      </c>
    </row>
    <row r="18" spans="3:10" ht="19.5" x14ac:dyDescent="0.25">
      <c r="C18" s="22" t="s">
        <v>24</v>
      </c>
      <c r="I18" s="21" t="s">
        <v>25</v>
      </c>
      <c r="J18" s="23">
        <f>(J17-D17)/D17</f>
        <v>2.4427302586205956E-3</v>
      </c>
    </row>
  </sheetData>
  <mergeCells count="8">
    <mergeCell ref="A8:J8"/>
    <mergeCell ref="A13:J13"/>
    <mergeCell ref="A1:C2"/>
    <mergeCell ref="D1:G1"/>
    <mergeCell ref="H1:J1"/>
    <mergeCell ref="D2:G2"/>
    <mergeCell ref="H2:J2"/>
    <mergeCell ref="A4:J4"/>
  </mergeCells>
  <hyperlinks>
    <hyperlink ref="C18" r:id="rId1" xr:uid="{00000000-0004-0000-1E00-000000000000}"/>
    <hyperlink ref="K1" location="فهرست!A31" display="بازگشت به فهرست" xr:uid="{00000000-0004-0000-1E00-000001000000}"/>
    <hyperlink ref="K2" location="'11010905'!A1" display="آناليز قبلي" xr:uid="{00000000-0004-0000-1E00-000002000000}"/>
    <hyperlink ref="L2" location="'11010907'!A1" display="آناليز بعدي" xr:uid="{00000000-0004-0000-1E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L14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121</v>
      </c>
      <c r="B1" s="46"/>
      <c r="C1" s="46"/>
      <c r="D1" s="48" t="s">
        <v>36</v>
      </c>
      <c r="E1" s="48"/>
      <c r="F1" s="48"/>
      <c r="G1" s="48"/>
      <c r="H1" s="48" t="s">
        <v>122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ROUND((J7/J13)*100,2) &amp; "%)"</f>
        <v>نيروي انساني   (43.19%)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2.7199999999999998E-2</v>
      </c>
      <c r="G5" s="4">
        <f>F5/E5</f>
        <v>2.7199999999999998E-2</v>
      </c>
      <c r="H5" s="26">
        <v>1</v>
      </c>
      <c r="I5" s="5">
        <v>162558.39999999999</v>
      </c>
      <c r="J5" s="5">
        <f>I5*H5*G5</f>
        <v>4421.5884799999994</v>
      </c>
    </row>
    <row r="6" spans="1:12" x14ac:dyDescent="0.25">
      <c r="A6" s="6">
        <v>2</v>
      </c>
      <c r="B6" s="6">
        <v>13041801</v>
      </c>
      <c r="C6" s="7" t="s">
        <v>123</v>
      </c>
      <c r="D6" s="6" t="s">
        <v>30</v>
      </c>
      <c r="E6" s="6">
        <v>1</v>
      </c>
      <c r="F6" s="6">
        <v>5.4399999999999997E-2</v>
      </c>
      <c r="G6" s="8">
        <f>F6/E6</f>
        <v>5.4399999999999997E-2</v>
      </c>
      <c r="H6" s="9">
        <v>1</v>
      </c>
      <c r="I6" s="10">
        <v>228675.5</v>
      </c>
      <c r="J6" s="10">
        <f>I6*H6*G6</f>
        <v>12439.947199999999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16861.535679999997</v>
      </c>
    </row>
    <row r="8" spans="1:12" ht="19.5" x14ac:dyDescent="0.25">
      <c r="A8" s="43" t="str">
        <f>"ماشين آلات و ابزار   (" &amp; ROUND((J12/J13)*100,2) &amp; "%)"</f>
        <v>ماشين آلات و ابزار   (56.81%)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22030701</v>
      </c>
      <c r="C9" s="25" t="s">
        <v>124</v>
      </c>
      <c r="D9" s="2" t="s">
        <v>20</v>
      </c>
      <c r="E9" s="2">
        <v>1</v>
      </c>
      <c r="F9" s="2">
        <v>3.2000000000000001E-2</v>
      </c>
      <c r="G9" s="4">
        <f>F9/E9</f>
        <v>3.2000000000000001E-2</v>
      </c>
      <c r="H9" s="26">
        <v>1</v>
      </c>
      <c r="I9" s="5">
        <v>148925</v>
      </c>
      <c r="J9" s="5">
        <f>I9*H9*G9</f>
        <v>4765.6000000000004</v>
      </c>
    </row>
    <row r="10" spans="1:12" x14ac:dyDescent="0.25">
      <c r="A10" s="2">
        <v>2</v>
      </c>
      <c r="B10" s="2">
        <v>22030702</v>
      </c>
      <c r="C10" s="25" t="s">
        <v>125</v>
      </c>
      <c r="D10" s="2" t="s">
        <v>41</v>
      </c>
      <c r="E10" s="2">
        <v>1</v>
      </c>
      <c r="F10" s="2">
        <v>5.0000000000000001E-4</v>
      </c>
      <c r="G10" s="4">
        <f>F10/E10</f>
        <v>5.0000000000000001E-4</v>
      </c>
      <c r="H10" s="26">
        <v>1</v>
      </c>
      <c r="I10" s="5">
        <v>7221540.9000000004</v>
      </c>
      <c r="J10" s="5">
        <f>I10*H10*G10</f>
        <v>3610.7704500000004</v>
      </c>
    </row>
    <row r="11" spans="1:12" ht="36" x14ac:dyDescent="0.25">
      <c r="A11" s="6">
        <v>3</v>
      </c>
      <c r="B11" s="6">
        <v>25010202</v>
      </c>
      <c r="C11" s="7" t="s">
        <v>126</v>
      </c>
      <c r="D11" s="6" t="s">
        <v>20</v>
      </c>
      <c r="E11" s="6">
        <v>1</v>
      </c>
      <c r="F11" s="6">
        <v>0.01</v>
      </c>
      <c r="G11" s="8">
        <f>F11/E11</f>
        <v>0.01</v>
      </c>
      <c r="H11" s="9">
        <v>1</v>
      </c>
      <c r="I11" s="10">
        <v>1380559.5</v>
      </c>
      <c r="J11" s="10">
        <f>I11*H11*G11</f>
        <v>13805.595000000001</v>
      </c>
    </row>
    <row r="12" spans="1:12" ht="19.5" x14ac:dyDescent="0.25">
      <c r="A12" s="11"/>
      <c r="B12" s="12"/>
      <c r="C12" s="13"/>
      <c r="D12" s="12"/>
      <c r="E12" s="12"/>
      <c r="F12" s="12"/>
      <c r="G12" s="14"/>
      <c r="H12" s="15"/>
      <c r="I12" s="16" t="s">
        <v>21</v>
      </c>
      <c r="J12" s="17">
        <f>SUM(J9:J11)</f>
        <v>22181.965450000003</v>
      </c>
    </row>
    <row r="13" spans="1:12" ht="19.5" x14ac:dyDescent="0.25">
      <c r="C13" s="18" t="s">
        <v>22</v>
      </c>
      <c r="D13" s="19">
        <v>39000</v>
      </c>
      <c r="I13" s="21" t="s">
        <v>23</v>
      </c>
      <c r="J13" s="19">
        <f>J12+J7</f>
        <v>39043.501130000004</v>
      </c>
    </row>
    <row r="14" spans="1:12" ht="19.5" x14ac:dyDescent="0.25">
      <c r="C14" s="22" t="s">
        <v>24</v>
      </c>
      <c r="I14" s="21" t="s">
        <v>25</v>
      </c>
      <c r="J14" s="23">
        <f>(J13-D13)/D13</f>
        <v>1.1154135897436972E-3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4" r:id="rId1" xr:uid="{00000000-0004-0000-1F00-000000000000}"/>
    <hyperlink ref="K1" location="فهرست!A32" display="بازگشت به فهرست" xr:uid="{00000000-0004-0000-1F00-000001000000}"/>
    <hyperlink ref="K2" location="'11010906'!A1" display="آناليز قبلي" xr:uid="{00000000-0004-0000-1F00-000002000000}"/>
    <hyperlink ref="L2" location="'11010908'!A1" display="آناليز بعدي" xr:uid="{00000000-0004-0000-1F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L14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127</v>
      </c>
      <c r="B1" s="46"/>
      <c r="C1" s="46"/>
      <c r="D1" s="48" t="s">
        <v>36</v>
      </c>
      <c r="E1" s="48"/>
      <c r="F1" s="48"/>
      <c r="G1" s="48"/>
      <c r="H1" s="48" t="s">
        <v>128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ROUND((J7/J13)*100,2) &amp; "%)"</f>
        <v>نيروي انساني   (54.04%)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3.7060000000000001E-3</v>
      </c>
      <c r="G5" s="4">
        <f>F5/E5</f>
        <v>3.7060000000000001E-3</v>
      </c>
      <c r="H5" s="26">
        <v>1</v>
      </c>
      <c r="I5" s="5">
        <v>162558.39999999999</v>
      </c>
      <c r="J5" s="5">
        <f>I5*H5*G5</f>
        <v>602.44143039999994</v>
      </c>
    </row>
    <row r="6" spans="1:12" x14ac:dyDescent="0.25">
      <c r="A6" s="6">
        <v>2</v>
      </c>
      <c r="B6" s="6">
        <v>13041801</v>
      </c>
      <c r="C6" s="7" t="s">
        <v>123</v>
      </c>
      <c r="D6" s="6" t="s">
        <v>30</v>
      </c>
      <c r="E6" s="6">
        <v>1</v>
      </c>
      <c r="F6" s="6">
        <v>7.4120000000000002E-3</v>
      </c>
      <c r="G6" s="8">
        <f>F6/E6</f>
        <v>7.4120000000000002E-3</v>
      </c>
      <c r="H6" s="9">
        <v>1</v>
      </c>
      <c r="I6" s="10">
        <v>228675.5</v>
      </c>
      <c r="J6" s="10">
        <f>I6*H6*G6</f>
        <v>1694.942806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2297.3842364000002</v>
      </c>
    </row>
    <row r="8" spans="1:12" ht="19.5" x14ac:dyDescent="0.25">
      <c r="A8" s="43" t="str">
        <f>"ماشين آلات و ابزار   (" &amp; ROUND((J12/J13)*100,2) &amp; "%)"</f>
        <v>ماشين آلات و ابزار   (45.96%)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22030701</v>
      </c>
      <c r="C9" s="25" t="s">
        <v>124</v>
      </c>
      <c r="D9" s="2" t="s">
        <v>20</v>
      </c>
      <c r="E9" s="2">
        <v>1</v>
      </c>
      <c r="F9" s="2">
        <v>4.3600000000000002E-3</v>
      </c>
      <c r="G9" s="4">
        <f>F9/E9</f>
        <v>4.3600000000000002E-3</v>
      </c>
      <c r="H9" s="26">
        <v>1</v>
      </c>
      <c r="I9" s="5">
        <v>148925</v>
      </c>
      <c r="J9" s="5">
        <f>I9*H9*G9</f>
        <v>649.31299999999999</v>
      </c>
    </row>
    <row r="10" spans="1:12" x14ac:dyDescent="0.25">
      <c r="A10" s="2">
        <v>2</v>
      </c>
      <c r="B10" s="2">
        <v>22030702</v>
      </c>
      <c r="C10" s="25" t="s">
        <v>125</v>
      </c>
      <c r="D10" s="2" t="s">
        <v>41</v>
      </c>
      <c r="E10" s="2">
        <v>1</v>
      </c>
      <c r="F10" s="2">
        <v>3.4999999999999997E-5</v>
      </c>
      <c r="G10" s="4">
        <f>F10/E10</f>
        <v>3.4999999999999997E-5</v>
      </c>
      <c r="H10" s="26">
        <v>1</v>
      </c>
      <c r="I10" s="5">
        <v>7221540.9000000004</v>
      </c>
      <c r="J10" s="5">
        <f>I10*H10*G10</f>
        <v>252.75393149999999</v>
      </c>
    </row>
    <row r="11" spans="1:12" ht="36" x14ac:dyDescent="0.25">
      <c r="A11" s="6">
        <v>3</v>
      </c>
      <c r="B11" s="6">
        <v>25010202</v>
      </c>
      <c r="C11" s="7" t="s">
        <v>126</v>
      </c>
      <c r="D11" s="6" t="s">
        <v>20</v>
      </c>
      <c r="E11" s="6">
        <v>1</v>
      </c>
      <c r="F11" s="6">
        <v>7.6194000000000001E-4</v>
      </c>
      <c r="G11" s="8">
        <f>F11/E11</f>
        <v>7.6194000000000001E-4</v>
      </c>
      <c r="H11" s="9">
        <v>1</v>
      </c>
      <c r="I11" s="10">
        <v>1380559.5</v>
      </c>
      <c r="J11" s="10">
        <f>I11*H11*G11</f>
        <v>1051.90350543</v>
      </c>
    </row>
    <row r="12" spans="1:12" ht="19.5" x14ac:dyDescent="0.25">
      <c r="A12" s="11"/>
      <c r="B12" s="12"/>
      <c r="C12" s="13"/>
      <c r="D12" s="12"/>
      <c r="E12" s="12"/>
      <c r="F12" s="12"/>
      <c r="G12" s="14"/>
      <c r="H12" s="15"/>
      <c r="I12" s="16" t="s">
        <v>21</v>
      </c>
      <c r="J12" s="17">
        <f>SUM(J9:J11)</f>
        <v>1953.97043693</v>
      </c>
    </row>
    <row r="13" spans="1:12" ht="19.5" x14ac:dyDescent="0.25">
      <c r="C13" s="18" t="s">
        <v>22</v>
      </c>
      <c r="D13" s="19">
        <v>4250</v>
      </c>
      <c r="I13" s="21" t="s">
        <v>23</v>
      </c>
      <c r="J13" s="19">
        <f>J12+J7</f>
        <v>4251.35467333</v>
      </c>
    </row>
    <row r="14" spans="1:12" ht="19.5" x14ac:dyDescent="0.25">
      <c r="C14" s="22" t="s">
        <v>24</v>
      </c>
      <c r="I14" s="21" t="s">
        <v>25</v>
      </c>
      <c r="J14" s="23">
        <f>(J13-D13)/D13</f>
        <v>3.1874666588234559E-4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4" r:id="rId1" xr:uid="{00000000-0004-0000-2000-000000000000}"/>
    <hyperlink ref="K1" location="فهرست!A33" display="بازگشت به فهرست" xr:uid="{00000000-0004-0000-2000-000001000000}"/>
    <hyperlink ref="K2" location="'11010907'!A1" display="آناليز قبلي" xr:uid="{00000000-0004-0000-2000-000002000000}"/>
    <hyperlink ref="L2" location="'11010909'!A1" display="آناليز بعدي" xr:uid="{00000000-0004-0000-20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129</v>
      </c>
      <c r="B1" s="46"/>
      <c r="C1" s="46"/>
      <c r="D1" s="48" t="s">
        <v>7</v>
      </c>
      <c r="E1" s="48"/>
      <c r="F1" s="48"/>
      <c r="G1" s="48"/>
      <c r="H1" s="48" t="s">
        <v>130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(77.78%)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6.8000000000000005E-2</v>
      </c>
      <c r="G5" s="4">
        <f>F5/E5</f>
        <v>6.8000000000000005E-2</v>
      </c>
      <c r="H5" s="26">
        <v>1</v>
      </c>
      <c r="I5" s="5">
        <v>174456.2</v>
      </c>
      <c r="J5" s="5">
        <f>I5*H5*G5</f>
        <v>11863.021600000002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0.13600000000000001</v>
      </c>
      <c r="G6" s="4">
        <f>F6/E6</f>
        <v>0.13600000000000001</v>
      </c>
      <c r="H6" s="26">
        <v>1</v>
      </c>
      <c r="I6" s="5">
        <v>157476</v>
      </c>
      <c r="J6" s="5">
        <f>I6*H6*G6</f>
        <v>21416.736000000001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0.13600000000000001</v>
      </c>
      <c r="G7" s="8">
        <f>F7/E7</f>
        <v>0.13600000000000001</v>
      </c>
      <c r="H7" s="9">
        <v>1</v>
      </c>
      <c r="I7" s="10">
        <v>184081.4</v>
      </c>
      <c r="J7" s="10">
        <f>I7*H7*G7</f>
        <v>25035.070400000001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58314.828000000009</v>
      </c>
    </row>
    <row r="9" spans="1:12" ht="19.5" x14ac:dyDescent="0.25">
      <c r="A9" s="43" t="str">
        <f>"ماشين آلات و ابزار   (" &amp; ROUND((J14/J15)*100,2) &amp; "%)"</f>
        <v>ماشين آلات و ابزار   (22.22%)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0.04</v>
      </c>
      <c r="G10" s="4">
        <f>F10/E10</f>
        <v>0.04</v>
      </c>
      <c r="H10" s="26">
        <v>1</v>
      </c>
      <c r="I10" s="5">
        <v>368822.7</v>
      </c>
      <c r="J10" s="5">
        <f>I10*H10*G10</f>
        <v>14752.908000000001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2.0000000000000001E-4</v>
      </c>
      <c r="G11" s="4">
        <f>F11/E11</f>
        <v>2.0000000000000001E-4</v>
      </c>
      <c r="H11" s="26">
        <v>1</v>
      </c>
      <c r="I11" s="5">
        <v>613757.80000000005</v>
      </c>
      <c r="J11" s="5">
        <f>I11*H11*G11</f>
        <v>122.75156000000001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2.0000000000000001E-4</v>
      </c>
      <c r="G12" s="4">
        <f>F12/E12</f>
        <v>2.0000000000000001E-4</v>
      </c>
      <c r="H12" s="26">
        <v>1</v>
      </c>
      <c r="I12" s="5">
        <v>706751.4</v>
      </c>
      <c r="J12" s="5">
        <f>I12*H12*G12</f>
        <v>141.35028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0.04</v>
      </c>
      <c r="G13" s="8">
        <f>F13/E13</f>
        <v>0.04</v>
      </c>
      <c r="H13" s="9">
        <v>1</v>
      </c>
      <c r="I13" s="10">
        <v>41122.300000000003</v>
      </c>
      <c r="J13" s="10">
        <f>I13*H13*G13</f>
        <v>1644.8920000000001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16661.901840000002</v>
      </c>
    </row>
    <row r="15" spans="1:12" ht="19.5" x14ac:dyDescent="0.25">
      <c r="C15" s="18" t="s">
        <v>22</v>
      </c>
      <c r="D15" s="19">
        <v>75000</v>
      </c>
      <c r="I15" s="21" t="s">
        <v>23</v>
      </c>
      <c r="J15" s="19">
        <f>J14+J8</f>
        <v>74976.729840000015</v>
      </c>
    </row>
    <row r="16" spans="1:12" ht="19.5" x14ac:dyDescent="0.25">
      <c r="C16" s="22" t="s">
        <v>24</v>
      </c>
      <c r="I16" s="21" t="s">
        <v>25</v>
      </c>
      <c r="J16" s="23">
        <f>(J15-D15)/D15</f>
        <v>-3.1026879999980641E-4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2100-000000000000}"/>
    <hyperlink ref="K1" location="فهرست!A34" display="بازگشت به فهرست" xr:uid="{00000000-0004-0000-2100-000001000000}"/>
    <hyperlink ref="K2" location="'11010908'!A1" display="آناليز قبلي" xr:uid="{00000000-0004-0000-2100-000002000000}"/>
    <hyperlink ref="L2" location="'11010910'!A1" display="آناليز بعدي" xr:uid="{00000000-0004-0000-21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131</v>
      </c>
      <c r="B1" s="46"/>
      <c r="C1" s="46"/>
      <c r="D1" s="48" t="s">
        <v>7</v>
      </c>
      <c r="E1" s="48"/>
      <c r="F1" s="48"/>
      <c r="G1" s="48"/>
      <c r="H1" s="48" t="s">
        <v>132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(77.69%)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1.0200000000000001E-2</v>
      </c>
      <c r="G5" s="4">
        <f>F5/E5</f>
        <v>1.0200000000000001E-2</v>
      </c>
      <c r="H5" s="26">
        <v>1</v>
      </c>
      <c r="I5" s="5">
        <v>174456.2</v>
      </c>
      <c r="J5" s="5">
        <f>I5*H5*G5</f>
        <v>1779.4532400000003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2.0400000000000001E-2</v>
      </c>
      <c r="G6" s="4">
        <f>F6/E6</f>
        <v>2.0400000000000001E-2</v>
      </c>
      <c r="H6" s="26">
        <v>1</v>
      </c>
      <c r="I6" s="5">
        <v>157476</v>
      </c>
      <c r="J6" s="5">
        <f>I6*H6*G6</f>
        <v>3212.5104000000001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2.0400000000000001E-2</v>
      </c>
      <c r="G7" s="8">
        <f>F7/E7</f>
        <v>2.0400000000000001E-2</v>
      </c>
      <c r="H7" s="9">
        <v>1</v>
      </c>
      <c r="I7" s="10">
        <v>184081.4</v>
      </c>
      <c r="J7" s="10">
        <f>I7*H7*G7</f>
        <v>3755.2605600000002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8747.2242000000006</v>
      </c>
    </row>
    <row r="9" spans="1:12" ht="19.5" x14ac:dyDescent="0.25">
      <c r="A9" s="43" t="str">
        <f>"ماشين آلات و ابزار   (" &amp; ROUND((J14/J15)*100,2) &amp; "%)"</f>
        <v>ماشين آلات و ابزار   (22.31%)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6.0000000000000001E-3</v>
      </c>
      <c r="G10" s="4">
        <f>F10/E10</f>
        <v>6.0000000000000001E-3</v>
      </c>
      <c r="H10" s="26">
        <v>1</v>
      </c>
      <c r="I10" s="5">
        <v>368822.7</v>
      </c>
      <c r="J10" s="5">
        <f>I10*H10*G10</f>
        <v>2212.9362000000001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4.0000000000000003E-5</v>
      </c>
      <c r="G11" s="4">
        <f>F11/E11</f>
        <v>4.0000000000000003E-5</v>
      </c>
      <c r="H11" s="26">
        <v>1</v>
      </c>
      <c r="I11" s="5">
        <v>613757.80000000005</v>
      </c>
      <c r="J11" s="5">
        <f>I11*H11*G11</f>
        <v>24.550312000000005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4.0000000000000003E-5</v>
      </c>
      <c r="G12" s="4">
        <f>F12/E12</f>
        <v>4.0000000000000003E-5</v>
      </c>
      <c r="H12" s="26">
        <v>1</v>
      </c>
      <c r="I12" s="5">
        <v>706751.4</v>
      </c>
      <c r="J12" s="5">
        <f>I12*H12*G12</f>
        <v>28.270056000000004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6.0000000000000001E-3</v>
      </c>
      <c r="G13" s="8">
        <f>F13/E13</f>
        <v>6.0000000000000001E-3</v>
      </c>
      <c r="H13" s="9">
        <v>1</v>
      </c>
      <c r="I13" s="10">
        <v>41122.300000000003</v>
      </c>
      <c r="J13" s="10">
        <f>I13*H13*G13</f>
        <v>246.73380000000003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2512.4903679999998</v>
      </c>
    </row>
    <row r="15" spans="1:12" ht="19.5" x14ac:dyDescent="0.25">
      <c r="C15" s="18" t="s">
        <v>22</v>
      </c>
      <c r="D15" s="19">
        <v>11300</v>
      </c>
      <c r="I15" s="21" t="s">
        <v>23</v>
      </c>
      <c r="J15" s="19">
        <f>J14+J8</f>
        <v>11259.714567999999</v>
      </c>
    </row>
    <row r="16" spans="1:12" ht="19.5" x14ac:dyDescent="0.25">
      <c r="C16" s="22" t="s">
        <v>24</v>
      </c>
      <c r="I16" s="21" t="s">
        <v>25</v>
      </c>
      <c r="J16" s="23">
        <f>(J15-D15)/D15</f>
        <v>-3.5650824778761577E-3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2200-000000000000}"/>
    <hyperlink ref="K1" location="فهرست!A35" display="بازگشت به فهرست" xr:uid="{00000000-0004-0000-2200-000001000000}"/>
    <hyperlink ref="K2" location="'11010909'!A1" display="آناليز قبلي" xr:uid="{00000000-0004-0000-2200-000002000000}"/>
    <hyperlink ref="L2" location="'11010911'!A1" display="آناليز بعدي" xr:uid="{00000000-0004-0000-22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133</v>
      </c>
      <c r="B1" s="46"/>
      <c r="C1" s="46"/>
      <c r="D1" s="48" t="s">
        <v>7</v>
      </c>
      <c r="E1" s="48"/>
      <c r="F1" s="48"/>
      <c r="G1" s="48"/>
      <c r="H1" s="48" t="s">
        <v>134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ROUND((J8/J17)*100,2) &amp; "%)"</f>
        <v>نيروي انساني   (15.04%)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4.2500000000000003E-3</v>
      </c>
      <c r="G5" s="4">
        <f>F5/E5</f>
        <v>4.2500000000000003E-3</v>
      </c>
      <c r="H5" s="26">
        <v>1</v>
      </c>
      <c r="I5" s="5">
        <v>162558.39999999999</v>
      </c>
      <c r="J5" s="5">
        <f>I5*H5*G5</f>
        <v>690.8732</v>
      </c>
    </row>
    <row r="6" spans="1:12" x14ac:dyDescent="0.25">
      <c r="A6" s="2">
        <v>2</v>
      </c>
      <c r="B6" s="2">
        <v>13041803</v>
      </c>
      <c r="C6" s="25" t="s">
        <v>135</v>
      </c>
      <c r="D6" s="2" t="s">
        <v>30</v>
      </c>
      <c r="E6" s="2">
        <v>1</v>
      </c>
      <c r="F6" s="2">
        <v>4.2500000000000003E-2</v>
      </c>
      <c r="G6" s="4">
        <f>F6/E6</f>
        <v>4.2500000000000003E-2</v>
      </c>
      <c r="H6" s="26">
        <v>1</v>
      </c>
      <c r="I6" s="5">
        <v>228657.2</v>
      </c>
      <c r="J6" s="5">
        <f>I6*H6*G6</f>
        <v>9717.9310000000005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4.2500000000000003E-2</v>
      </c>
      <c r="G7" s="8">
        <f>F7/E7</f>
        <v>4.2500000000000003E-2</v>
      </c>
      <c r="H7" s="9">
        <v>1</v>
      </c>
      <c r="I7" s="10">
        <v>157476</v>
      </c>
      <c r="J7" s="10">
        <f>I7*H7*G7</f>
        <v>6692.7300000000005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17101.534200000002</v>
      </c>
    </row>
    <row r="9" spans="1:12" ht="19.5" x14ac:dyDescent="0.25">
      <c r="A9" s="43" t="str">
        <f>"ماشين آلات و ابزار   (" &amp; ROUND((J13/J17)*100,2) &amp; "%)"</f>
        <v>ماشين آلات و ابزار   (84.72%)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22030311</v>
      </c>
      <c r="C10" s="25" t="s">
        <v>136</v>
      </c>
      <c r="D10" s="2" t="s">
        <v>20</v>
      </c>
      <c r="E10" s="2">
        <v>1</v>
      </c>
      <c r="F10" s="2">
        <v>2.5000000000000001E-2</v>
      </c>
      <c r="G10" s="4">
        <f>F10/E10</f>
        <v>2.5000000000000001E-2</v>
      </c>
      <c r="H10" s="26">
        <v>1</v>
      </c>
      <c r="I10" s="5">
        <v>2108262.7999999998</v>
      </c>
      <c r="J10" s="5">
        <f>I10*H10*G10</f>
        <v>52706.57</v>
      </c>
    </row>
    <row r="11" spans="1:12" x14ac:dyDescent="0.25">
      <c r="A11" s="2">
        <v>2</v>
      </c>
      <c r="B11" s="2">
        <v>22030802</v>
      </c>
      <c r="C11" s="25" t="s">
        <v>113</v>
      </c>
      <c r="D11" s="2" t="s">
        <v>41</v>
      </c>
      <c r="E11" s="2">
        <v>1</v>
      </c>
      <c r="F11" s="2">
        <v>3.3329999999999999E-2</v>
      </c>
      <c r="G11" s="4">
        <f>F11/E11</f>
        <v>3.3329999999999999E-2</v>
      </c>
      <c r="H11" s="26">
        <v>1</v>
      </c>
      <c r="I11" s="5">
        <v>1034186.7</v>
      </c>
      <c r="J11" s="5">
        <f>I11*H11*G11</f>
        <v>34469.442710999996</v>
      </c>
    </row>
    <row r="12" spans="1:12" x14ac:dyDescent="0.25">
      <c r="A12" s="6">
        <v>3</v>
      </c>
      <c r="B12" s="6">
        <v>23010503</v>
      </c>
      <c r="C12" s="7" t="s">
        <v>114</v>
      </c>
      <c r="D12" s="6" t="s">
        <v>20</v>
      </c>
      <c r="E12" s="6">
        <v>1</v>
      </c>
      <c r="F12" s="6">
        <v>1.6E-2</v>
      </c>
      <c r="G12" s="8">
        <f>F12/E12</f>
        <v>1.6E-2</v>
      </c>
      <c r="H12" s="9">
        <v>1</v>
      </c>
      <c r="I12" s="10">
        <v>571763.1</v>
      </c>
      <c r="J12" s="10">
        <f>I12*H12*G12</f>
        <v>9148.2096000000001</v>
      </c>
    </row>
    <row r="13" spans="1:12" ht="19.5" x14ac:dyDescent="0.25">
      <c r="A13" s="27"/>
      <c r="B13" s="28"/>
      <c r="C13" s="29"/>
      <c r="D13" s="28"/>
      <c r="E13" s="28"/>
      <c r="F13" s="28"/>
      <c r="G13" s="30"/>
      <c r="H13" s="31"/>
      <c r="I13" s="32" t="s">
        <v>21</v>
      </c>
      <c r="J13" s="33">
        <f>SUM(J10:J12)</f>
        <v>96324.22231099999</v>
      </c>
    </row>
    <row r="14" spans="1:12" ht="19.5" x14ac:dyDescent="0.25">
      <c r="A14" s="43" t="str">
        <f>"مصالح   (" &amp; ROUND((J16/J17)*100,2) &amp; "%)"</f>
        <v>مصالح   (0.24%)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2" x14ac:dyDescent="0.25">
      <c r="A15" s="6">
        <v>1</v>
      </c>
      <c r="B15" s="6">
        <v>31010101</v>
      </c>
      <c r="C15" s="7" t="s">
        <v>115</v>
      </c>
      <c r="D15" s="6" t="s">
        <v>116</v>
      </c>
      <c r="E15" s="6">
        <v>1</v>
      </c>
      <c r="F15" s="6">
        <v>2E-3</v>
      </c>
      <c r="G15" s="8">
        <f>F15/E15</f>
        <v>2E-3</v>
      </c>
      <c r="H15" s="9">
        <v>1</v>
      </c>
      <c r="I15" s="10">
        <v>136550</v>
      </c>
      <c r="J15" s="10">
        <f>I15*H15*G15</f>
        <v>273.10000000000002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SUM(J15:J15)</f>
        <v>273.10000000000002</v>
      </c>
    </row>
    <row r="17" spans="3:10" ht="19.5" x14ac:dyDescent="0.25">
      <c r="C17" s="18" t="s">
        <v>22</v>
      </c>
      <c r="D17" s="19">
        <v>113500</v>
      </c>
      <c r="I17" s="21" t="s">
        <v>23</v>
      </c>
      <c r="J17" s="19">
        <f>J16+J13+J8</f>
        <v>113698.85651099999</v>
      </c>
    </row>
    <row r="18" spans="3:10" ht="19.5" x14ac:dyDescent="0.25">
      <c r="C18" s="22" t="s">
        <v>24</v>
      </c>
      <c r="I18" s="21" t="s">
        <v>25</v>
      </c>
      <c r="J18" s="23">
        <f>(J17-D17)/D17</f>
        <v>1.7520397444933116E-3</v>
      </c>
    </row>
  </sheetData>
  <mergeCells count="8">
    <mergeCell ref="A9:J9"/>
    <mergeCell ref="A14:J14"/>
    <mergeCell ref="A1:C2"/>
    <mergeCell ref="D1:G1"/>
    <mergeCell ref="H1:J1"/>
    <mergeCell ref="D2:G2"/>
    <mergeCell ref="H2:J2"/>
    <mergeCell ref="A4:J4"/>
  </mergeCells>
  <hyperlinks>
    <hyperlink ref="C18" r:id="rId1" xr:uid="{00000000-0004-0000-2300-000000000000}"/>
    <hyperlink ref="K1" location="فهرست!A36" display="بازگشت به فهرست" xr:uid="{00000000-0004-0000-2300-000001000000}"/>
    <hyperlink ref="K2" location="'11010910'!A1" display="آناليز قبلي" xr:uid="{00000000-0004-0000-2300-000002000000}"/>
    <hyperlink ref="L2" location="'11010912'!A1" display="آناليز بعدي" xr:uid="{00000000-0004-0000-23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137</v>
      </c>
      <c r="B1" s="46"/>
      <c r="C1" s="46"/>
      <c r="D1" s="48" t="s">
        <v>7</v>
      </c>
      <c r="E1" s="48"/>
      <c r="F1" s="48"/>
      <c r="G1" s="48"/>
      <c r="H1" s="48" t="s">
        <v>138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ROUND((J8/J17)*100,2) &amp; "%)"</f>
        <v>نيروي انساني   (19.01%)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6.4599999999999996E-3</v>
      </c>
      <c r="G5" s="4">
        <f>F5/E5</f>
        <v>6.4599999999999996E-3</v>
      </c>
      <c r="H5" s="26">
        <v>1</v>
      </c>
      <c r="I5" s="5">
        <v>162558.39999999999</v>
      </c>
      <c r="J5" s="5">
        <f>I5*H5*G5</f>
        <v>1050.127264</v>
      </c>
    </row>
    <row r="6" spans="1:12" x14ac:dyDescent="0.25">
      <c r="A6" s="2">
        <v>2</v>
      </c>
      <c r="B6" s="2">
        <v>13041803</v>
      </c>
      <c r="C6" s="25" t="s">
        <v>135</v>
      </c>
      <c r="D6" s="2" t="s">
        <v>30</v>
      </c>
      <c r="E6" s="2">
        <v>1</v>
      </c>
      <c r="F6" s="2">
        <v>6.4599999999999996E-3</v>
      </c>
      <c r="G6" s="4">
        <f>F6/E6</f>
        <v>6.4599999999999996E-3</v>
      </c>
      <c r="H6" s="26">
        <v>1</v>
      </c>
      <c r="I6" s="5">
        <v>228657.2</v>
      </c>
      <c r="J6" s="5">
        <f>I6*H6*G6</f>
        <v>1477.1255120000001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6.4599999999999996E-3</v>
      </c>
      <c r="G7" s="8">
        <f>F7/E7</f>
        <v>6.4599999999999996E-3</v>
      </c>
      <c r="H7" s="9">
        <v>1</v>
      </c>
      <c r="I7" s="10">
        <v>157476</v>
      </c>
      <c r="J7" s="10">
        <f>I7*H7*G7</f>
        <v>1017.2949599999999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3544.5477360000004</v>
      </c>
    </row>
    <row r="9" spans="1:12" ht="19.5" x14ac:dyDescent="0.25">
      <c r="A9" s="43" t="str">
        <f>"ماشين آلات و ابزار   (" &amp; ROUND((J13/J17)*100,2) &amp; "%)"</f>
        <v>ماشين آلات و ابزار   (80.64%)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22030311</v>
      </c>
      <c r="C10" s="25" t="s">
        <v>136</v>
      </c>
      <c r="D10" s="2" t="s">
        <v>20</v>
      </c>
      <c r="E10" s="2">
        <v>1</v>
      </c>
      <c r="F10" s="2">
        <v>3.8E-3</v>
      </c>
      <c r="G10" s="4">
        <f>F10/E10</f>
        <v>3.8E-3</v>
      </c>
      <c r="H10" s="26">
        <v>1</v>
      </c>
      <c r="I10" s="5">
        <v>2108262.7999999998</v>
      </c>
      <c r="J10" s="5">
        <f>I10*H10*G10</f>
        <v>8011.3986399999994</v>
      </c>
    </row>
    <row r="11" spans="1:12" x14ac:dyDescent="0.25">
      <c r="A11" s="2">
        <v>2</v>
      </c>
      <c r="B11" s="2">
        <v>22030802</v>
      </c>
      <c r="C11" s="25" t="s">
        <v>113</v>
      </c>
      <c r="D11" s="2" t="s">
        <v>41</v>
      </c>
      <c r="E11" s="2">
        <v>1</v>
      </c>
      <c r="F11" s="2">
        <v>4.7999999999999996E-3</v>
      </c>
      <c r="G11" s="4">
        <f>F11/E11</f>
        <v>4.7999999999999996E-3</v>
      </c>
      <c r="H11" s="26">
        <v>1</v>
      </c>
      <c r="I11" s="5">
        <v>1034186.7</v>
      </c>
      <c r="J11" s="5">
        <f>I11*H11*G11</f>
        <v>4964.0961599999991</v>
      </c>
    </row>
    <row r="12" spans="1:12" x14ac:dyDescent="0.25">
      <c r="A12" s="6">
        <v>3</v>
      </c>
      <c r="B12" s="6">
        <v>23010503</v>
      </c>
      <c r="C12" s="7" t="s">
        <v>114</v>
      </c>
      <c r="D12" s="6" t="s">
        <v>20</v>
      </c>
      <c r="E12" s="6">
        <v>1</v>
      </c>
      <c r="F12" s="6">
        <v>3.5999999999999999E-3</v>
      </c>
      <c r="G12" s="8">
        <f>F12/E12</f>
        <v>3.5999999999999999E-3</v>
      </c>
      <c r="H12" s="9">
        <v>1</v>
      </c>
      <c r="I12" s="10">
        <v>571763.1</v>
      </c>
      <c r="J12" s="10">
        <f>I12*H12*G12</f>
        <v>2058.3471599999998</v>
      </c>
    </row>
    <row r="13" spans="1:12" ht="19.5" x14ac:dyDescent="0.25">
      <c r="A13" s="27"/>
      <c r="B13" s="28"/>
      <c r="C13" s="29"/>
      <c r="D13" s="28"/>
      <c r="E13" s="28"/>
      <c r="F13" s="28"/>
      <c r="G13" s="30"/>
      <c r="H13" s="31"/>
      <c r="I13" s="32" t="s">
        <v>21</v>
      </c>
      <c r="J13" s="33">
        <f>SUM(J10:J12)</f>
        <v>15033.841959999998</v>
      </c>
    </row>
    <row r="14" spans="1:12" ht="19.5" x14ac:dyDescent="0.25">
      <c r="A14" s="43" t="str">
        <f>"مصالح   (" &amp; ROUND((J16/J17)*100,2) &amp; "%)"</f>
        <v>مصالح   (0.35%)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2" x14ac:dyDescent="0.25">
      <c r="A15" s="6">
        <v>1</v>
      </c>
      <c r="B15" s="6">
        <v>31010101</v>
      </c>
      <c r="C15" s="7" t="s">
        <v>115</v>
      </c>
      <c r="D15" s="6" t="s">
        <v>116</v>
      </c>
      <c r="E15" s="6">
        <v>1</v>
      </c>
      <c r="F15" s="6">
        <v>4.0000000000000002E-4</v>
      </c>
      <c r="G15" s="8">
        <f>F15/E15</f>
        <v>4.0000000000000002E-4</v>
      </c>
      <c r="H15" s="9">
        <v>1.2</v>
      </c>
      <c r="I15" s="10">
        <v>136550</v>
      </c>
      <c r="J15" s="10">
        <f>I15*H15*G15</f>
        <v>65.543999999999997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SUM(J15:J15)</f>
        <v>65.543999999999997</v>
      </c>
    </row>
    <row r="17" spans="3:10" ht="19.5" x14ac:dyDescent="0.25">
      <c r="C17" s="18" t="s">
        <v>22</v>
      </c>
      <c r="D17" s="19">
        <v>18600</v>
      </c>
      <c r="I17" s="21" t="s">
        <v>23</v>
      </c>
      <c r="J17" s="19">
        <f>J16+J13+J8</f>
        <v>18643.933696</v>
      </c>
    </row>
    <row r="18" spans="3:10" ht="19.5" x14ac:dyDescent="0.25">
      <c r="C18" s="22" t="s">
        <v>24</v>
      </c>
      <c r="I18" s="21" t="s">
        <v>25</v>
      </c>
      <c r="J18" s="23">
        <f>(J17-D17)/D17</f>
        <v>2.3620266666666695E-3</v>
      </c>
    </row>
  </sheetData>
  <mergeCells count="8">
    <mergeCell ref="A9:J9"/>
    <mergeCell ref="A14:J14"/>
    <mergeCell ref="A1:C2"/>
    <mergeCell ref="D1:G1"/>
    <mergeCell ref="H1:J1"/>
    <mergeCell ref="D2:G2"/>
    <mergeCell ref="H2:J2"/>
    <mergeCell ref="A4:J4"/>
  </mergeCells>
  <hyperlinks>
    <hyperlink ref="C18" r:id="rId1" xr:uid="{00000000-0004-0000-2400-000000000000}"/>
    <hyperlink ref="K1" location="فهرست!A37" display="بازگشت به فهرست" xr:uid="{00000000-0004-0000-2400-000001000000}"/>
    <hyperlink ref="K2" location="'11010911'!A1" display="آناليز قبلي" xr:uid="{00000000-0004-0000-2400-000002000000}"/>
    <hyperlink ref="L2" location="'11010913'!A1" display="آناليز بعدي" xr:uid="{00000000-0004-0000-24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139</v>
      </c>
      <c r="B1" s="46"/>
      <c r="C1" s="46"/>
      <c r="D1" s="48" t="s">
        <v>7</v>
      </c>
      <c r="E1" s="48"/>
      <c r="F1" s="48"/>
      <c r="G1" s="48"/>
      <c r="H1" s="48" t="s">
        <v>140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ROUND((J8/J14)*100,2) &amp; "%)"</f>
        <v>نيروي انساني   (46.84%)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1.887E-3</v>
      </c>
      <c r="G5" s="4">
        <f>F5/E5</f>
        <v>1.887E-3</v>
      </c>
      <c r="H5" s="26">
        <v>1</v>
      </c>
      <c r="I5" s="5">
        <v>162558.39999999999</v>
      </c>
      <c r="J5" s="5">
        <f>I5*H5*G5</f>
        <v>306.74770080000002</v>
      </c>
    </row>
    <row r="6" spans="1:12" x14ac:dyDescent="0.25">
      <c r="A6" s="2">
        <v>2</v>
      </c>
      <c r="B6" s="2">
        <v>13041801</v>
      </c>
      <c r="C6" s="25" t="s">
        <v>123</v>
      </c>
      <c r="D6" s="2" t="s">
        <v>30</v>
      </c>
      <c r="E6" s="2">
        <v>1</v>
      </c>
      <c r="F6" s="2">
        <v>1.8870000000000001E-2</v>
      </c>
      <c r="G6" s="4">
        <f>F6/E6</f>
        <v>1.8870000000000001E-2</v>
      </c>
      <c r="H6" s="26">
        <v>1</v>
      </c>
      <c r="I6" s="5">
        <v>228675.5</v>
      </c>
      <c r="J6" s="5">
        <f>I6*H6*G6</f>
        <v>4315.1066850000007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1.8870000000000001E-2</v>
      </c>
      <c r="G7" s="8">
        <f>F7/E7</f>
        <v>1.8870000000000001E-2</v>
      </c>
      <c r="H7" s="9">
        <v>1</v>
      </c>
      <c r="I7" s="10">
        <v>157476</v>
      </c>
      <c r="J7" s="10">
        <f>I7*H7*G7</f>
        <v>2971.5721200000003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7593.4265058000001</v>
      </c>
    </row>
    <row r="9" spans="1:12" ht="19.5" x14ac:dyDescent="0.25">
      <c r="A9" s="43" t="str">
        <f>"ماشين آلات و ابزار   (" &amp; ROUND((J13/J14)*100,2) &amp; "%)"</f>
        <v>ماشين آلات و ابزار   (53.16%)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22030701</v>
      </c>
      <c r="C10" s="25" t="s">
        <v>124</v>
      </c>
      <c r="D10" s="2" t="s">
        <v>20</v>
      </c>
      <c r="E10" s="2">
        <v>1</v>
      </c>
      <c r="F10" s="2">
        <v>1.11E-2</v>
      </c>
      <c r="G10" s="4">
        <f>F10/E10</f>
        <v>1.11E-2</v>
      </c>
      <c r="H10" s="26">
        <v>1</v>
      </c>
      <c r="I10" s="5">
        <v>148925</v>
      </c>
      <c r="J10" s="5">
        <f>I10*H10*G10</f>
        <v>1653.0675000000001</v>
      </c>
    </row>
    <row r="11" spans="1:12" x14ac:dyDescent="0.25">
      <c r="A11" s="2">
        <v>2</v>
      </c>
      <c r="B11" s="2">
        <v>22030702</v>
      </c>
      <c r="C11" s="25" t="s">
        <v>125</v>
      </c>
      <c r="D11" s="2" t="s">
        <v>41</v>
      </c>
      <c r="E11" s="2">
        <v>1</v>
      </c>
      <c r="F11" s="2">
        <v>2.0000000000000001E-4</v>
      </c>
      <c r="G11" s="4">
        <f>F11/E11</f>
        <v>2.0000000000000001E-4</v>
      </c>
      <c r="H11" s="26">
        <v>1</v>
      </c>
      <c r="I11" s="5">
        <v>7221540.9000000004</v>
      </c>
      <c r="J11" s="5">
        <f>I11*H11*G11</f>
        <v>1444.3081800000002</v>
      </c>
    </row>
    <row r="12" spans="1:12" ht="36" x14ac:dyDescent="0.25">
      <c r="A12" s="6">
        <v>3</v>
      </c>
      <c r="B12" s="6">
        <v>25010202</v>
      </c>
      <c r="C12" s="7" t="s">
        <v>126</v>
      </c>
      <c r="D12" s="6" t="s">
        <v>20</v>
      </c>
      <c r="E12" s="6">
        <v>1</v>
      </c>
      <c r="F12" s="6">
        <v>4.0000000000000001E-3</v>
      </c>
      <c r="G12" s="8">
        <f>F12/E12</f>
        <v>4.0000000000000001E-3</v>
      </c>
      <c r="H12" s="9">
        <v>1</v>
      </c>
      <c r="I12" s="10">
        <v>1380559.5</v>
      </c>
      <c r="J12" s="10">
        <f>I12*H12*G12</f>
        <v>5522.2380000000003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SUM(J10:J12)</f>
        <v>8619.6136800000004</v>
      </c>
    </row>
    <row r="14" spans="1:12" ht="19.5" x14ac:dyDescent="0.25">
      <c r="C14" s="18" t="s">
        <v>22</v>
      </c>
      <c r="D14" s="19">
        <v>16200</v>
      </c>
      <c r="I14" s="21" t="s">
        <v>23</v>
      </c>
      <c r="J14" s="19">
        <f>J13+J8</f>
        <v>16213.0401858</v>
      </c>
    </row>
    <row r="15" spans="1:12" ht="19.5" x14ac:dyDescent="0.25">
      <c r="C15" s="22" t="s">
        <v>24</v>
      </c>
      <c r="I15" s="21" t="s">
        <v>25</v>
      </c>
      <c r="J15" s="23">
        <f>(J14-D14)/D14</f>
        <v>8.0494974074076984E-4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5" r:id="rId1" xr:uid="{00000000-0004-0000-2500-000000000000}"/>
    <hyperlink ref="K1" location="فهرست!A38" display="بازگشت به فهرست" xr:uid="{00000000-0004-0000-2500-000001000000}"/>
    <hyperlink ref="K2" location="'11010912'!A1" display="آناليز قبلي" xr:uid="{00000000-0004-0000-2500-000002000000}"/>
    <hyperlink ref="L2" location="'11010914'!A1" display="آناليز بعدي" xr:uid="{00000000-0004-0000-25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141</v>
      </c>
      <c r="B1" s="46"/>
      <c r="C1" s="46"/>
      <c r="D1" s="48" t="s">
        <v>7</v>
      </c>
      <c r="E1" s="48"/>
      <c r="F1" s="48"/>
      <c r="G1" s="48"/>
      <c r="H1" s="48" t="s">
        <v>142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ROUND((J8/J14)*100,2) &amp; "%)"</f>
        <v>نيروي انساني   (22.99%)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3.4000000000000002E-4</v>
      </c>
      <c r="G5" s="4">
        <f>F5/E5</f>
        <v>3.4000000000000002E-4</v>
      </c>
      <c r="H5" s="26">
        <v>1</v>
      </c>
      <c r="I5" s="5">
        <v>162558.39999999999</v>
      </c>
      <c r="J5" s="5">
        <f>I5*H5*G5</f>
        <v>55.269856000000004</v>
      </c>
    </row>
    <row r="6" spans="1:12" x14ac:dyDescent="0.25">
      <c r="A6" s="2">
        <v>2</v>
      </c>
      <c r="B6" s="2">
        <v>13041801</v>
      </c>
      <c r="C6" s="25" t="s">
        <v>123</v>
      </c>
      <c r="D6" s="2" t="s">
        <v>30</v>
      </c>
      <c r="E6" s="2">
        <v>1</v>
      </c>
      <c r="F6" s="2">
        <v>3.3999999999999998E-3</v>
      </c>
      <c r="G6" s="4">
        <f>F6/E6</f>
        <v>3.3999999999999998E-3</v>
      </c>
      <c r="H6" s="26">
        <v>1</v>
      </c>
      <c r="I6" s="5">
        <v>228675.5</v>
      </c>
      <c r="J6" s="5">
        <f>I6*H6*G6</f>
        <v>777.49669999999992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3.3999999999999998E-3</v>
      </c>
      <c r="G7" s="8">
        <f>F7/E7</f>
        <v>3.3999999999999998E-3</v>
      </c>
      <c r="H7" s="9">
        <v>1</v>
      </c>
      <c r="I7" s="10">
        <v>157476</v>
      </c>
      <c r="J7" s="10">
        <f>I7*H7*G7</f>
        <v>535.41840000000002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1368.1849560000001</v>
      </c>
    </row>
    <row r="9" spans="1:12" ht="19.5" x14ac:dyDescent="0.25">
      <c r="A9" s="43" t="str">
        <f>"ماشين آلات و ابزار   (" &amp; ROUND((J13/J14)*100,2) &amp; "%)"</f>
        <v>ماشين آلات و ابزار   (77.01%)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22030701</v>
      </c>
      <c r="C10" s="25" t="s">
        <v>124</v>
      </c>
      <c r="D10" s="2" t="s">
        <v>20</v>
      </c>
      <c r="E10" s="2">
        <v>1</v>
      </c>
      <c r="F10" s="2">
        <v>2E-3</v>
      </c>
      <c r="G10" s="4">
        <f>F10/E10</f>
        <v>2E-3</v>
      </c>
      <c r="H10" s="26">
        <v>1</v>
      </c>
      <c r="I10" s="5">
        <v>148925</v>
      </c>
      <c r="J10" s="5">
        <f>I10*H10*G10</f>
        <v>297.85000000000002</v>
      </c>
    </row>
    <row r="11" spans="1:12" x14ac:dyDescent="0.25">
      <c r="A11" s="2">
        <v>2</v>
      </c>
      <c r="B11" s="2">
        <v>22030702</v>
      </c>
      <c r="C11" s="25" t="s">
        <v>125</v>
      </c>
      <c r="D11" s="2" t="s">
        <v>41</v>
      </c>
      <c r="E11" s="2">
        <v>1</v>
      </c>
      <c r="F11" s="2">
        <v>2.0000000000000002E-5</v>
      </c>
      <c r="G11" s="4">
        <f>F11/E11</f>
        <v>2.0000000000000002E-5</v>
      </c>
      <c r="H11" s="26">
        <v>1</v>
      </c>
      <c r="I11" s="5">
        <v>7221540.9000000004</v>
      </c>
      <c r="J11" s="5">
        <f>I11*H11*G11</f>
        <v>144.43081800000002</v>
      </c>
    </row>
    <row r="12" spans="1:12" ht="36" x14ac:dyDescent="0.25">
      <c r="A12" s="6">
        <v>3</v>
      </c>
      <c r="B12" s="6">
        <v>25010202</v>
      </c>
      <c r="C12" s="7" t="s">
        <v>126</v>
      </c>
      <c r="D12" s="6" t="s">
        <v>20</v>
      </c>
      <c r="E12" s="6">
        <v>1</v>
      </c>
      <c r="F12" s="6">
        <v>3.0000000000000001E-3</v>
      </c>
      <c r="G12" s="8">
        <f>F12/E12</f>
        <v>3.0000000000000001E-3</v>
      </c>
      <c r="H12" s="9">
        <v>1</v>
      </c>
      <c r="I12" s="10">
        <v>1380559.5</v>
      </c>
      <c r="J12" s="10">
        <f>I12*H12*G12</f>
        <v>4141.6785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SUM(J10:J12)</f>
        <v>4583.9593180000002</v>
      </c>
    </row>
    <row r="14" spans="1:12" ht="19.5" x14ac:dyDescent="0.25">
      <c r="C14" s="18" t="s">
        <v>22</v>
      </c>
      <c r="D14" s="19">
        <v>5950</v>
      </c>
      <c r="I14" s="21" t="s">
        <v>23</v>
      </c>
      <c r="J14" s="19">
        <f>J13+J8</f>
        <v>5952.1442740000002</v>
      </c>
    </row>
    <row r="15" spans="1:12" ht="19.5" x14ac:dyDescent="0.25">
      <c r="C15" s="22" t="s">
        <v>24</v>
      </c>
      <c r="I15" s="21" t="s">
        <v>25</v>
      </c>
      <c r="J15" s="23">
        <f>(J14-D14)/D14</f>
        <v>3.6038218487398707E-4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5" r:id="rId1" xr:uid="{00000000-0004-0000-2600-000000000000}"/>
    <hyperlink ref="K1" location="فهرست!A39" display="بازگشت به فهرست" xr:uid="{00000000-0004-0000-2600-000001000000}"/>
    <hyperlink ref="K2" location="'11010913'!A1" display="آناليز قبلي" xr:uid="{00000000-0004-0000-2600-000002000000}"/>
    <hyperlink ref="L2" location="'11010915'!A1" display="آناليز بعدي" xr:uid="{00000000-0004-0000-26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14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35</v>
      </c>
      <c r="B1" s="46"/>
      <c r="C1" s="46"/>
      <c r="D1" s="48" t="s">
        <v>36</v>
      </c>
      <c r="E1" s="48"/>
      <c r="F1" s="48"/>
      <c r="G1" s="48"/>
      <c r="H1" s="48" t="s">
        <v>37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ROUND((J6/J13)*100,2) &amp; "%)"</f>
        <v>نيروي انساني   (93.13%)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14010103</v>
      </c>
      <c r="C5" s="7" t="s">
        <v>38</v>
      </c>
      <c r="D5" s="6" t="s">
        <v>30</v>
      </c>
      <c r="E5" s="6">
        <v>1</v>
      </c>
      <c r="F5" s="6">
        <v>6.8</v>
      </c>
      <c r="G5" s="8">
        <f>F5/E5</f>
        <v>6.8</v>
      </c>
      <c r="H5" s="9">
        <v>1</v>
      </c>
      <c r="I5" s="10">
        <v>159565.4</v>
      </c>
      <c r="J5" s="10">
        <f>I5*H5*G5</f>
        <v>1085044.72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1085044.72</v>
      </c>
    </row>
    <row r="7" spans="1:12" ht="19.5" x14ac:dyDescent="0.25">
      <c r="A7" s="43" t="str">
        <f>"ماشين آلات و ابزار   (" &amp; ROUND((J9/J13)*100,2) &amp; "%)"</f>
        <v>ماشين آلات و ابزار   (0%)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28325701</v>
      </c>
      <c r="C8" s="7" t="s">
        <v>39</v>
      </c>
      <c r="D8" s="6" t="s">
        <v>20</v>
      </c>
      <c r="E8" s="6">
        <v>1</v>
      </c>
      <c r="F8" s="6">
        <v>4</v>
      </c>
      <c r="G8" s="8">
        <f>F8/E8</f>
        <v>4</v>
      </c>
      <c r="H8" s="9">
        <v>1</v>
      </c>
      <c r="I8" s="10">
        <v>0</v>
      </c>
      <c r="J8" s="10">
        <f>I8*H8*G8</f>
        <v>0</v>
      </c>
    </row>
    <row r="9" spans="1:12" ht="19.5" x14ac:dyDescent="0.25">
      <c r="A9" s="27"/>
      <c r="B9" s="28"/>
      <c r="C9" s="29"/>
      <c r="D9" s="28"/>
      <c r="E9" s="28"/>
      <c r="F9" s="28"/>
      <c r="G9" s="30"/>
      <c r="H9" s="31"/>
      <c r="I9" s="32" t="s">
        <v>21</v>
      </c>
      <c r="J9" s="33">
        <f>SUM(J8:J8)</f>
        <v>0</v>
      </c>
    </row>
    <row r="10" spans="1:12" ht="19.5" x14ac:dyDescent="0.25">
      <c r="A10" s="43" t="str">
        <f>"مصالح   (" &amp; ROUND((J12/J13)*100,2) &amp; "%)"</f>
        <v>مصالح   (6.87%)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2" x14ac:dyDescent="0.25">
      <c r="A11" s="6">
        <v>1</v>
      </c>
      <c r="B11" s="6">
        <v>34060814</v>
      </c>
      <c r="C11" s="7" t="s">
        <v>40</v>
      </c>
      <c r="D11" s="6" t="s">
        <v>41</v>
      </c>
      <c r="E11" s="6">
        <v>1</v>
      </c>
      <c r="F11" s="6">
        <v>0.04</v>
      </c>
      <c r="G11" s="8">
        <f>F11/E11</f>
        <v>0.04</v>
      </c>
      <c r="H11" s="9">
        <v>1</v>
      </c>
      <c r="I11" s="10">
        <v>2000000</v>
      </c>
      <c r="J11" s="10">
        <f>I11*H11*G11</f>
        <v>80000</v>
      </c>
    </row>
    <row r="12" spans="1:12" ht="19.5" x14ac:dyDescent="0.25">
      <c r="A12" s="11"/>
      <c r="B12" s="12"/>
      <c r="C12" s="13"/>
      <c r="D12" s="12"/>
      <c r="E12" s="12"/>
      <c r="F12" s="12"/>
      <c r="G12" s="14"/>
      <c r="H12" s="15"/>
      <c r="I12" s="16" t="s">
        <v>42</v>
      </c>
      <c r="J12" s="17">
        <f>SUM(J11:J11)</f>
        <v>80000</v>
      </c>
    </row>
    <row r="13" spans="1:12" ht="19.5" x14ac:dyDescent="0.25">
      <c r="C13" s="18" t="s">
        <v>22</v>
      </c>
      <c r="D13" s="19">
        <v>1421000</v>
      </c>
      <c r="I13" s="21" t="s">
        <v>23</v>
      </c>
      <c r="J13" s="19">
        <f>J12+J9+J6</f>
        <v>1165044.72</v>
      </c>
    </row>
    <row r="14" spans="1:12" ht="19.5" x14ac:dyDescent="0.25">
      <c r="C14" s="22" t="s">
        <v>24</v>
      </c>
      <c r="I14" s="21" t="s">
        <v>25</v>
      </c>
      <c r="J14" s="23">
        <f>(J13-D13)/D13</f>
        <v>-0.18012334975369459</v>
      </c>
    </row>
  </sheetData>
  <mergeCells count="8">
    <mergeCell ref="A7:J7"/>
    <mergeCell ref="A10:J10"/>
    <mergeCell ref="A1:C2"/>
    <mergeCell ref="D1:G1"/>
    <mergeCell ref="H1:J1"/>
    <mergeCell ref="D2:G2"/>
    <mergeCell ref="H2:J2"/>
    <mergeCell ref="A4:J4"/>
  </mergeCells>
  <hyperlinks>
    <hyperlink ref="C14" r:id="rId1" xr:uid="{00000000-0004-0000-0300-000000000000}"/>
    <hyperlink ref="K1" location="فهرست!A4" display="بازگشت به فهرست" xr:uid="{00000000-0004-0000-0300-000001000000}"/>
    <hyperlink ref="K2" location="'11010102'!A1" display="آناليز قبلي" xr:uid="{00000000-0004-0000-0300-000002000000}"/>
    <hyperlink ref="L2" location="'11010230'!A1" display="آناليز بعدي" xr:uid="{00000000-0004-0000-03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143</v>
      </c>
      <c r="B1" s="46"/>
      <c r="C1" s="46"/>
      <c r="D1" s="48" t="s">
        <v>7</v>
      </c>
      <c r="E1" s="48"/>
      <c r="F1" s="48"/>
      <c r="G1" s="48"/>
      <c r="H1" s="48" t="s">
        <v>144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ROUND((J8/J17)*100,2) &amp; "%)"</f>
        <v>نيروي انساني   (21.4%)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5.6610000000000001E-2</v>
      </c>
      <c r="G5" s="4">
        <f>F5/E5</f>
        <v>5.6610000000000001E-2</v>
      </c>
      <c r="H5" s="26">
        <v>1</v>
      </c>
      <c r="I5" s="5">
        <v>162558.39999999999</v>
      </c>
      <c r="J5" s="5">
        <f>I5*H5*G5</f>
        <v>9202.4310239999995</v>
      </c>
    </row>
    <row r="6" spans="1:12" x14ac:dyDescent="0.25">
      <c r="A6" s="2">
        <v>2</v>
      </c>
      <c r="B6" s="2">
        <v>13041803</v>
      </c>
      <c r="C6" s="25" t="s">
        <v>135</v>
      </c>
      <c r="D6" s="2" t="s">
        <v>30</v>
      </c>
      <c r="E6" s="2">
        <v>1</v>
      </c>
      <c r="F6" s="2">
        <v>5.6610000000000001E-2</v>
      </c>
      <c r="G6" s="4">
        <f>F6/E6</f>
        <v>5.6610000000000001E-2</v>
      </c>
      <c r="H6" s="26">
        <v>1</v>
      </c>
      <c r="I6" s="5">
        <v>228657.2</v>
      </c>
      <c r="J6" s="5">
        <f>I6*H6*G6</f>
        <v>12944.284092000002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5.6610000000000001E-2</v>
      </c>
      <c r="G7" s="8">
        <f>F7/E7</f>
        <v>5.6610000000000001E-2</v>
      </c>
      <c r="H7" s="9">
        <v>1</v>
      </c>
      <c r="I7" s="10">
        <v>157476</v>
      </c>
      <c r="J7" s="10">
        <f>I7*H7*G7</f>
        <v>8914.7163600000003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31061.431475999998</v>
      </c>
    </row>
    <row r="9" spans="1:12" ht="19.5" x14ac:dyDescent="0.25">
      <c r="A9" s="43" t="str">
        <f>"ماشين آلات و ابزار   (" &amp; ROUND((J13/J17)*100,2) &amp; "%)"</f>
        <v>ماشين آلات و ابزار   (78.41%)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22030311</v>
      </c>
      <c r="C10" s="25" t="s">
        <v>136</v>
      </c>
      <c r="D10" s="2" t="s">
        <v>20</v>
      </c>
      <c r="E10" s="2">
        <v>1</v>
      </c>
      <c r="F10" s="2">
        <v>3.3300000000000003E-2</v>
      </c>
      <c r="G10" s="4">
        <f>F10/E10</f>
        <v>3.3300000000000003E-2</v>
      </c>
      <c r="H10" s="26">
        <v>1</v>
      </c>
      <c r="I10" s="5">
        <v>2108262.7999999998</v>
      </c>
      <c r="J10" s="5">
        <f>I10*H10*G10</f>
        <v>70205.151240000007</v>
      </c>
    </row>
    <row r="11" spans="1:12" x14ac:dyDescent="0.25">
      <c r="A11" s="2">
        <v>2</v>
      </c>
      <c r="B11" s="2">
        <v>22030802</v>
      </c>
      <c r="C11" s="25" t="s">
        <v>113</v>
      </c>
      <c r="D11" s="2" t="s">
        <v>41</v>
      </c>
      <c r="E11" s="2">
        <v>1</v>
      </c>
      <c r="F11" s="2">
        <v>3.3329999999999999E-2</v>
      </c>
      <c r="G11" s="4">
        <f>F11/E11</f>
        <v>3.3329999999999999E-2</v>
      </c>
      <c r="H11" s="26">
        <v>1</v>
      </c>
      <c r="I11" s="5">
        <v>1034186.7</v>
      </c>
      <c r="J11" s="5">
        <f>I11*H11*G11</f>
        <v>34469.442710999996</v>
      </c>
    </row>
    <row r="12" spans="1:12" x14ac:dyDescent="0.25">
      <c r="A12" s="6">
        <v>3</v>
      </c>
      <c r="B12" s="6">
        <v>23010503</v>
      </c>
      <c r="C12" s="7" t="s">
        <v>114</v>
      </c>
      <c r="D12" s="6" t="s">
        <v>20</v>
      </c>
      <c r="E12" s="6">
        <v>1</v>
      </c>
      <c r="F12" s="6">
        <v>1.6E-2</v>
      </c>
      <c r="G12" s="8">
        <f>F12/E12</f>
        <v>1.6E-2</v>
      </c>
      <c r="H12" s="9">
        <v>1</v>
      </c>
      <c r="I12" s="10">
        <v>571763.1</v>
      </c>
      <c r="J12" s="10">
        <f>I12*H12*G12</f>
        <v>9148.2096000000001</v>
      </c>
    </row>
    <row r="13" spans="1:12" ht="19.5" x14ac:dyDescent="0.25">
      <c r="A13" s="27"/>
      <c r="B13" s="28"/>
      <c r="C13" s="29"/>
      <c r="D13" s="28"/>
      <c r="E13" s="28"/>
      <c r="F13" s="28"/>
      <c r="G13" s="30"/>
      <c r="H13" s="31"/>
      <c r="I13" s="32" t="s">
        <v>21</v>
      </c>
      <c r="J13" s="33">
        <f>SUM(J10:J12)</f>
        <v>113822.803551</v>
      </c>
    </row>
    <row r="14" spans="1:12" ht="19.5" x14ac:dyDescent="0.25">
      <c r="A14" s="43" t="str">
        <f>"مصالح   (" &amp; ROUND((J16/J17)*100,2) &amp; "%)"</f>
        <v>مصالح   (0.19%)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2" x14ac:dyDescent="0.25">
      <c r="A15" s="6">
        <v>1</v>
      </c>
      <c r="B15" s="6">
        <v>31010101</v>
      </c>
      <c r="C15" s="7" t="s">
        <v>115</v>
      </c>
      <c r="D15" s="6" t="s">
        <v>116</v>
      </c>
      <c r="E15" s="6">
        <v>1</v>
      </c>
      <c r="F15" s="6">
        <v>2E-3</v>
      </c>
      <c r="G15" s="8">
        <f>F15/E15</f>
        <v>2E-3</v>
      </c>
      <c r="H15" s="9">
        <v>1</v>
      </c>
      <c r="I15" s="10">
        <v>136550</v>
      </c>
      <c r="J15" s="10">
        <f>I15*H15*G15</f>
        <v>273.10000000000002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SUM(J15:J15)</f>
        <v>273.10000000000002</v>
      </c>
    </row>
    <row r="17" spans="3:10" ht="19.5" x14ac:dyDescent="0.25">
      <c r="C17" s="18" t="s">
        <v>22</v>
      </c>
      <c r="D17" s="19">
        <v>145000</v>
      </c>
      <c r="I17" s="21" t="s">
        <v>23</v>
      </c>
      <c r="J17" s="19">
        <f>J16+J13+J8</f>
        <v>145157.33502699999</v>
      </c>
    </row>
    <row r="18" spans="3:10" ht="19.5" x14ac:dyDescent="0.25">
      <c r="C18" s="22" t="s">
        <v>24</v>
      </c>
      <c r="I18" s="21" t="s">
        <v>25</v>
      </c>
      <c r="J18" s="23">
        <f>(J17-D17)/D17</f>
        <v>1.0850691517240946E-3</v>
      </c>
    </row>
  </sheetData>
  <mergeCells count="8">
    <mergeCell ref="A9:J9"/>
    <mergeCell ref="A14:J14"/>
    <mergeCell ref="A1:C2"/>
    <mergeCell ref="D1:G1"/>
    <mergeCell ref="H1:J1"/>
    <mergeCell ref="D2:G2"/>
    <mergeCell ref="H2:J2"/>
    <mergeCell ref="A4:J4"/>
  </mergeCells>
  <hyperlinks>
    <hyperlink ref="C18" r:id="rId1" xr:uid="{00000000-0004-0000-2700-000000000000}"/>
    <hyperlink ref="K1" location="فهرست!A40" display="بازگشت به فهرست" xr:uid="{00000000-0004-0000-2700-000001000000}"/>
    <hyperlink ref="K2" location="'11010914'!A1" display="آناليز قبلي" xr:uid="{00000000-0004-0000-2700-000002000000}"/>
    <hyperlink ref="L2" location="'11010916'!A1" display="آناليز بعدي" xr:uid="{00000000-0004-0000-27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145</v>
      </c>
      <c r="B1" s="46"/>
      <c r="C1" s="46"/>
      <c r="D1" s="48" t="s">
        <v>7</v>
      </c>
      <c r="E1" s="48"/>
      <c r="F1" s="48"/>
      <c r="G1" s="48"/>
      <c r="H1" s="48" t="s">
        <v>146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ROUND((J8/J17)*100,2) &amp; "%)"</f>
        <v>نيروي انساني   (22.85%)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12030104</v>
      </c>
      <c r="C5" s="25" t="s">
        <v>111</v>
      </c>
      <c r="D5" s="2" t="s">
        <v>30</v>
      </c>
      <c r="E5" s="2">
        <v>1</v>
      </c>
      <c r="F5" s="2">
        <v>1.7000000000000001E-4</v>
      </c>
      <c r="G5" s="4">
        <f>F5/E5</f>
        <v>1.7000000000000001E-4</v>
      </c>
      <c r="H5" s="26">
        <v>1</v>
      </c>
      <c r="I5" s="5">
        <v>162558.39999999999</v>
      </c>
      <c r="J5" s="5">
        <f>I5*H5*G5</f>
        <v>27.634928000000002</v>
      </c>
    </row>
    <row r="6" spans="1:12" x14ac:dyDescent="0.25">
      <c r="A6" s="2">
        <v>2</v>
      </c>
      <c r="B6" s="2">
        <v>13041803</v>
      </c>
      <c r="C6" s="25" t="s">
        <v>135</v>
      </c>
      <c r="D6" s="2" t="s">
        <v>30</v>
      </c>
      <c r="E6" s="2">
        <v>1</v>
      </c>
      <c r="F6" s="2">
        <v>1.1339E-2</v>
      </c>
      <c r="G6" s="4">
        <f>F6/E6</f>
        <v>1.1339E-2</v>
      </c>
      <c r="H6" s="26">
        <v>1</v>
      </c>
      <c r="I6" s="5">
        <v>228657.2</v>
      </c>
      <c r="J6" s="5">
        <f>I6*H6*G6</f>
        <v>2592.7439908000001</v>
      </c>
    </row>
    <row r="7" spans="1:12" x14ac:dyDescent="0.25">
      <c r="A7" s="6">
        <v>3</v>
      </c>
      <c r="B7" s="6">
        <v>14010102</v>
      </c>
      <c r="C7" s="7" t="s">
        <v>29</v>
      </c>
      <c r="D7" s="6" t="s">
        <v>30</v>
      </c>
      <c r="E7" s="6">
        <v>1</v>
      </c>
      <c r="F7" s="6">
        <v>1.1339E-2</v>
      </c>
      <c r="G7" s="8">
        <f>F7/E7</f>
        <v>1.1339E-2</v>
      </c>
      <c r="H7" s="9">
        <v>1</v>
      </c>
      <c r="I7" s="10">
        <v>157476</v>
      </c>
      <c r="J7" s="10">
        <f>I7*H7*G7</f>
        <v>1785.6203640000001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4405.9992828000004</v>
      </c>
    </row>
    <row r="9" spans="1:12" ht="19.5" x14ac:dyDescent="0.25">
      <c r="A9" s="43" t="str">
        <f>"ماشين آلات و ابزار   (" &amp; ROUND((J13/J17)*100,2) &amp; "%)"</f>
        <v>ماشين آلات و ابزار   (76.44%)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x14ac:dyDescent="0.25">
      <c r="A10" s="2">
        <v>1</v>
      </c>
      <c r="B10" s="2">
        <v>22030311</v>
      </c>
      <c r="C10" s="25" t="s">
        <v>136</v>
      </c>
      <c r="D10" s="2" t="s">
        <v>20</v>
      </c>
      <c r="E10" s="2">
        <v>1</v>
      </c>
      <c r="F10" s="2">
        <v>6.6699999999999997E-3</v>
      </c>
      <c r="G10" s="4">
        <f>F10/E10</f>
        <v>6.6699999999999997E-3</v>
      </c>
      <c r="H10" s="26">
        <v>1</v>
      </c>
      <c r="I10" s="5">
        <v>2108262.7999999998</v>
      </c>
      <c r="J10" s="5">
        <f>I10*H10*G10</f>
        <v>14062.112875999997</v>
      </c>
    </row>
    <row r="11" spans="1:12" x14ac:dyDescent="0.25">
      <c r="A11" s="2">
        <v>2</v>
      </c>
      <c r="B11" s="2">
        <v>22030802</v>
      </c>
      <c r="C11" s="25" t="s">
        <v>113</v>
      </c>
      <c r="D11" s="2" t="s">
        <v>41</v>
      </c>
      <c r="E11" s="2">
        <v>1</v>
      </c>
      <c r="F11" s="2">
        <v>1E-4</v>
      </c>
      <c r="G11" s="4">
        <f>F11/E11</f>
        <v>1E-4</v>
      </c>
      <c r="H11" s="26">
        <v>1</v>
      </c>
      <c r="I11" s="5">
        <v>1034186.7</v>
      </c>
      <c r="J11" s="5">
        <f>I11*H11*G11</f>
        <v>103.41867000000001</v>
      </c>
    </row>
    <row r="12" spans="1:12" x14ac:dyDescent="0.25">
      <c r="A12" s="6">
        <v>3</v>
      </c>
      <c r="B12" s="6">
        <v>23010503</v>
      </c>
      <c r="C12" s="7" t="s">
        <v>114</v>
      </c>
      <c r="D12" s="6" t="s">
        <v>20</v>
      </c>
      <c r="E12" s="6">
        <v>1</v>
      </c>
      <c r="F12" s="6">
        <v>1E-3</v>
      </c>
      <c r="G12" s="8">
        <f>F12/E12</f>
        <v>1E-3</v>
      </c>
      <c r="H12" s="9">
        <v>1</v>
      </c>
      <c r="I12" s="10">
        <v>571763.1</v>
      </c>
      <c r="J12" s="10">
        <f>I12*H12*G12</f>
        <v>571.76310000000001</v>
      </c>
    </row>
    <row r="13" spans="1:12" ht="19.5" x14ac:dyDescent="0.25">
      <c r="A13" s="27"/>
      <c r="B13" s="28"/>
      <c r="C13" s="29"/>
      <c r="D13" s="28"/>
      <c r="E13" s="28"/>
      <c r="F13" s="28"/>
      <c r="G13" s="30"/>
      <c r="H13" s="31"/>
      <c r="I13" s="32" t="s">
        <v>21</v>
      </c>
      <c r="J13" s="33">
        <f>SUM(J10:J12)</f>
        <v>14737.294645999997</v>
      </c>
    </row>
    <row r="14" spans="1:12" ht="19.5" x14ac:dyDescent="0.25">
      <c r="A14" s="43" t="str">
        <f>"مصالح   (" &amp; ROUND((J16/J17)*100,2) &amp; "%)"</f>
        <v>مصالح   (0.71%)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2" x14ac:dyDescent="0.25">
      <c r="A15" s="6">
        <v>1</v>
      </c>
      <c r="B15" s="6">
        <v>31010101</v>
      </c>
      <c r="C15" s="7" t="s">
        <v>115</v>
      </c>
      <c r="D15" s="6" t="s">
        <v>116</v>
      </c>
      <c r="E15" s="6">
        <v>1</v>
      </c>
      <c r="F15" s="6">
        <v>1E-3</v>
      </c>
      <c r="G15" s="8">
        <f>F15/E15</f>
        <v>1E-3</v>
      </c>
      <c r="H15" s="9">
        <v>1</v>
      </c>
      <c r="I15" s="10">
        <v>136550</v>
      </c>
      <c r="J15" s="10">
        <f>I15*H15*G15</f>
        <v>136.55000000000001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42</v>
      </c>
      <c r="J16" s="17">
        <f>SUM(J15:J15)</f>
        <v>136.55000000000001</v>
      </c>
    </row>
    <row r="17" spans="3:10" ht="19.5" x14ac:dyDescent="0.25">
      <c r="C17" s="18" t="s">
        <v>22</v>
      </c>
      <c r="D17" s="19">
        <v>19300</v>
      </c>
      <c r="I17" s="21" t="s">
        <v>23</v>
      </c>
      <c r="J17" s="19">
        <f>J16+J13+J8</f>
        <v>19279.843928799997</v>
      </c>
    </row>
    <row r="18" spans="3:10" ht="19.5" x14ac:dyDescent="0.25">
      <c r="C18" s="22" t="s">
        <v>24</v>
      </c>
      <c r="I18" s="21" t="s">
        <v>25</v>
      </c>
      <c r="J18" s="23">
        <f>(J17-D17)/D17</f>
        <v>-1.0443560207255322E-3</v>
      </c>
    </row>
  </sheetData>
  <mergeCells count="8">
    <mergeCell ref="A9:J9"/>
    <mergeCell ref="A14:J14"/>
    <mergeCell ref="A1:C2"/>
    <mergeCell ref="D1:G1"/>
    <mergeCell ref="H1:J1"/>
    <mergeCell ref="D2:G2"/>
    <mergeCell ref="H2:J2"/>
    <mergeCell ref="A4:J4"/>
  </mergeCells>
  <hyperlinks>
    <hyperlink ref="C18" r:id="rId1" xr:uid="{00000000-0004-0000-2800-000000000000}"/>
    <hyperlink ref="K1" location="فهرست!A41" display="بازگشت به فهرست" xr:uid="{00000000-0004-0000-2800-000001000000}"/>
    <hyperlink ref="K2" location="'11010915'!A1" display="آناليز قبلي" xr:uid="{00000000-0004-0000-2800-000002000000}"/>
    <hyperlink ref="L2" location="'11010920'!A1" display="آناليز بعدي" xr:uid="{00000000-0004-0000-28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L13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147</v>
      </c>
      <c r="B1" s="46"/>
      <c r="C1" s="46"/>
      <c r="D1" s="48" t="s">
        <v>148</v>
      </c>
      <c r="E1" s="48"/>
      <c r="F1" s="48"/>
      <c r="G1" s="48"/>
      <c r="H1" s="48" t="s">
        <v>149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ROUND((J7/J12)*100,2) &amp; "%)"</f>
        <v>نيروي انساني   (61.38%)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13041801</v>
      </c>
      <c r="C5" s="25" t="s">
        <v>123</v>
      </c>
      <c r="D5" s="2" t="s">
        <v>30</v>
      </c>
      <c r="E5" s="2">
        <v>1</v>
      </c>
      <c r="F5" s="2">
        <v>1.1333899999999999</v>
      </c>
      <c r="G5" s="4">
        <f>F5/E5</f>
        <v>1.1333899999999999</v>
      </c>
      <c r="H5" s="26">
        <v>1</v>
      </c>
      <c r="I5" s="5">
        <v>228675.5</v>
      </c>
      <c r="J5" s="5">
        <f>I5*H5*G5</f>
        <v>259178.52494499998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8.5000000000000006E-2</v>
      </c>
      <c r="G6" s="8">
        <f>F6/E6</f>
        <v>8.5000000000000006E-2</v>
      </c>
      <c r="H6" s="9">
        <v>1</v>
      </c>
      <c r="I6" s="10">
        <v>157476</v>
      </c>
      <c r="J6" s="10">
        <f>I6*H6*G6</f>
        <v>13385.460000000001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272563.98494499997</v>
      </c>
    </row>
    <row r="8" spans="1:12" ht="19.5" x14ac:dyDescent="0.25">
      <c r="A8" s="43" t="str">
        <f>"ماشين آلات و ابزار   (" &amp; ROUND((J11/J12)*100,2) &amp; "%)"</f>
        <v>ماشين آلات و ابزار   (38.62%)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22030701</v>
      </c>
      <c r="C9" s="25" t="s">
        <v>124</v>
      </c>
      <c r="D9" s="2" t="s">
        <v>20</v>
      </c>
      <c r="E9" s="2">
        <v>1</v>
      </c>
      <c r="F9" s="2">
        <v>0.66669999999999996</v>
      </c>
      <c r="G9" s="4">
        <f>F9/E9</f>
        <v>0.66669999999999996</v>
      </c>
      <c r="H9" s="26">
        <v>1</v>
      </c>
      <c r="I9" s="5">
        <v>148925</v>
      </c>
      <c r="J9" s="5">
        <f>I9*H9*G9</f>
        <v>99288.297500000001</v>
      </c>
    </row>
    <row r="10" spans="1:12" x14ac:dyDescent="0.25">
      <c r="A10" s="6">
        <v>2</v>
      </c>
      <c r="B10" s="6">
        <v>22030702</v>
      </c>
      <c r="C10" s="7" t="s">
        <v>125</v>
      </c>
      <c r="D10" s="6" t="s">
        <v>41</v>
      </c>
      <c r="E10" s="6">
        <v>1</v>
      </c>
      <c r="F10" s="6">
        <v>0.01</v>
      </c>
      <c r="G10" s="8">
        <f>F10/E10</f>
        <v>0.01</v>
      </c>
      <c r="H10" s="9">
        <v>1</v>
      </c>
      <c r="I10" s="10">
        <v>7221540.9000000004</v>
      </c>
      <c r="J10" s="10">
        <f>I10*H10*G10</f>
        <v>72215.409</v>
      </c>
    </row>
    <row r="11" spans="1:12" ht="19.5" x14ac:dyDescent="0.25">
      <c r="A11" s="11"/>
      <c r="B11" s="12"/>
      <c r="C11" s="13"/>
      <c r="D11" s="12"/>
      <c r="E11" s="12"/>
      <c r="F11" s="12"/>
      <c r="G11" s="14"/>
      <c r="H11" s="15"/>
      <c r="I11" s="16" t="s">
        <v>21</v>
      </c>
      <c r="J11" s="17">
        <f>SUM(J9:J10)</f>
        <v>171503.7065</v>
      </c>
    </row>
    <row r="12" spans="1:12" ht="19.5" x14ac:dyDescent="0.25">
      <c r="C12" s="18" t="s">
        <v>22</v>
      </c>
      <c r="D12" s="19">
        <v>444000</v>
      </c>
      <c r="I12" s="21" t="s">
        <v>23</v>
      </c>
      <c r="J12" s="19">
        <f>J11+J7</f>
        <v>444067.691445</v>
      </c>
    </row>
    <row r="13" spans="1:12" ht="19.5" x14ac:dyDescent="0.25">
      <c r="C13" s="22" t="s">
        <v>24</v>
      </c>
      <c r="I13" s="21" t="s">
        <v>25</v>
      </c>
      <c r="J13" s="23">
        <f>(J12-D12)/D12</f>
        <v>1.5245820945946852E-4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3" r:id="rId1" xr:uid="{00000000-0004-0000-2900-000000000000}"/>
    <hyperlink ref="K1" location="فهرست!A42" display="بازگشت به فهرست" xr:uid="{00000000-0004-0000-2900-000001000000}"/>
    <hyperlink ref="K2" location="'11010916'!A1" display="آناليز قبلي" xr:uid="{00000000-0004-0000-2900-000002000000}"/>
    <hyperlink ref="L2" location="'11010921'!A1" display="آناليز بعدي" xr:uid="{00000000-0004-0000-29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L13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150</v>
      </c>
      <c r="B1" s="46"/>
      <c r="C1" s="46"/>
      <c r="D1" s="48" t="s">
        <v>148</v>
      </c>
      <c r="E1" s="48"/>
      <c r="F1" s="48"/>
      <c r="G1" s="48"/>
      <c r="H1" s="48" t="s">
        <v>151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ROUND((J7/J12)*100,2) &amp; "%)"</f>
        <v>نيروي انساني   (63.12%)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13041801</v>
      </c>
      <c r="C5" s="25" t="s">
        <v>123</v>
      </c>
      <c r="D5" s="2" t="s">
        <v>30</v>
      </c>
      <c r="E5" s="2">
        <v>1</v>
      </c>
      <c r="F5" s="2">
        <v>9.4435000000000005E-2</v>
      </c>
      <c r="G5" s="4">
        <f>F5/E5</f>
        <v>9.4435000000000005E-2</v>
      </c>
      <c r="H5" s="26">
        <v>1</v>
      </c>
      <c r="I5" s="5">
        <v>228675.5</v>
      </c>
      <c r="J5" s="5">
        <f>I5*H5*G5</f>
        <v>21594.970842500003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5.1000000000000004E-3</v>
      </c>
      <c r="G6" s="8">
        <f>F6/E6</f>
        <v>5.1000000000000004E-3</v>
      </c>
      <c r="H6" s="9">
        <v>1</v>
      </c>
      <c r="I6" s="10">
        <v>157476</v>
      </c>
      <c r="J6" s="10">
        <f>I6*H6*G6</f>
        <v>803.12760000000003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22398.098442500002</v>
      </c>
    </row>
    <row r="8" spans="1:12" ht="19.5" x14ac:dyDescent="0.25">
      <c r="A8" s="43" t="str">
        <f>"ماشين آلات و ابزار   (" &amp; ROUND((J11/J12)*100,2) &amp; "%)"</f>
        <v>ماشين آلات و ابزار   (36.88%)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22030701</v>
      </c>
      <c r="C9" s="25" t="s">
        <v>124</v>
      </c>
      <c r="D9" s="2" t="s">
        <v>20</v>
      </c>
      <c r="E9" s="2">
        <v>1</v>
      </c>
      <c r="F9" s="2">
        <v>5.5550000000000002E-2</v>
      </c>
      <c r="G9" s="4">
        <f>F9/E9</f>
        <v>5.5550000000000002E-2</v>
      </c>
      <c r="H9" s="26">
        <v>1</v>
      </c>
      <c r="I9" s="5">
        <v>148925</v>
      </c>
      <c r="J9" s="5">
        <f>I9*H9*G9</f>
        <v>8272.7837500000005</v>
      </c>
    </row>
    <row r="10" spans="1:12" x14ac:dyDescent="0.25">
      <c r="A10" s="6">
        <v>2</v>
      </c>
      <c r="B10" s="6">
        <v>22030702</v>
      </c>
      <c r="C10" s="7" t="s">
        <v>125</v>
      </c>
      <c r="D10" s="6" t="s">
        <v>41</v>
      </c>
      <c r="E10" s="6">
        <v>1</v>
      </c>
      <c r="F10" s="6">
        <v>6.6699999999999995E-4</v>
      </c>
      <c r="G10" s="8">
        <f>F10/E10</f>
        <v>6.6699999999999995E-4</v>
      </c>
      <c r="H10" s="9">
        <v>1</v>
      </c>
      <c r="I10" s="10">
        <v>7221540.9000000004</v>
      </c>
      <c r="J10" s="10">
        <f>I10*H10*G10</f>
        <v>4816.7677802999997</v>
      </c>
    </row>
    <row r="11" spans="1:12" ht="19.5" x14ac:dyDescent="0.25">
      <c r="A11" s="11"/>
      <c r="B11" s="12"/>
      <c r="C11" s="13"/>
      <c r="D11" s="12"/>
      <c r="E11" s="12"/>
      <c r="F11" s="12"/>
      <c r="G11" s="14"/>
      <c r="H11" s="15"/>
      <c r="I11" s="16" t="s">
        <v>21</v>
      </c>
      <c r="J11" s="17">
        <f>SUM(J9:J10)</f>
        <v>13089.551530299999</v>
      </c>
    </row>
    <row r="12" spans="1:12" ht="19.5" x14ac:dyDescent="0.25">
      <c r="C12" s="18" t="s">
        <v>22</v>
      </c>
      <c r="D12" s="19">
        <v>35500</v>
      </c>
      <c r="I12" s="21" t="s">
        <v>23</v>
      </c>
      <c r="J12" s="19">
        <f>J11+J7</f>
        <v>35487.649972800005</v>
      </c>
    </row>
    <row r="13" spans="1:12" ht="19.5" x14ac:dyDescent="0.25">
      <c r="C13" s="22" t="s">
        <v>24</v>
      </c>
      <c r="I13" s="21" t="s">
        <v>25</v>
      </c>
      <c r="J13" s="23">
        <f>(J12-D12)/D12</f>
        <v>-3.4788809014069452E-4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3" r:id="rId1" xr:uid="{00000000-0004-0000-2A00-000000000000}"/>
    <hyperlink ref="K1" location="فهرست!A43" display="بازگشت به فهرست" xr:uid="{00000000-0004-0000-2A00-000001000000}"/>
    <hyperlink ref="K2" location="'11010920'!A1" display="آناليز قبلي" xr:uid="{00000000-0004-0000-2A00-000002000000}"/>
    <hyperlink ref="L2" location="'11020101'!A1" display="آناليز بعدي" xr:uid="{00000000-0004-0000-2A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152</v>
      </c>
      <c r="B1" s="46"/>
      <c r="C1" s="46"/>
      <c r="D1" s="48" t="s">
        <v>54</v>
      </c>
      <c r="E1" s="48"/>
      <c r="F1" s="48"/>
      <c r="G1" s="48"/>
      <c r="H1" s="48" t="s">
        <v>153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(96.19%)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2.72</v>
      </c>
      <c r="G5" s="8">
        <f>F5/E5</f>
        <v>2.72</v>
      </c>
      <c r="H5" s="9">
        <v>1</v>
      </c>
      <c r="I5" s="10">
        <v>157476</v>
      </c>
      <c r="J5" s="10">
        <f>I5*H5*G5</f>
        <v>428334.72000000003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428334.72000000003</v>
      </c>
    </row>
    <row r="7" spans="1:12" ht="19.5" x14ac:dyDescent="0.25">
      <c r="A7" s="43" t="str">
        <f>"ماشين آلات و ابزار   (" &amp; ROUND((J10/J11)*100,2) &amp; "%)"</f>
        <v>ماشين آلات و ابزار   (3.81%)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2.8570000000000002E-3</v>
      </c>
      <c r="G8" s="4">
        <f>F8/E8</f>
        <v>2.8570000000000002E-3</v>
      </c>
      <c r="H8" s="26">
        <v>1</v>
      </c>
      <c r="I8" s="5">
        <v>613757.80000000005</v>
      </c>
      <c r="J8" s="5">
        <f>I8*H8*G8</f>
        <v>1753.5060346000002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3.8999999999999998E-3</v>
      </c>
      <c r="G9" s="8">
        <f>F9/E9</f>
        <v>3.8999999999999998E-3</v>
      </c>
      <c r="H9" s="9">
        <v>1</v>
      </c>
      <c r="I9" s="10">
        <v>3905731.2</v>
      </c>
      <c r="J9" s="10">
        <f>I9*H9*G9</f>
        <v>15232.35168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16985.857714599999</v>
      </c>
    </row>
    <row r="11" spans="1:12" ht="19.5" x14ac:dyDescent="0.25">
      <c r="C11" s="18" t="s">
        <v>22</v>
      </c>
      <c r="D11" s="19">
        <v>445500</v>
      </c>
      <c r="I11" s="21" t="s">
        <v>23</v>
      </c>
      <c r="J11" s="19">
        <f>J10+J6</f>
        <v>445320.57771460002</v>
      </c>
    </row>
    <row r="12" spans="1:12" ht="19.5" x14ac:dyDescent="0.25">
      <c r="C12" s="22" t="s">
        <v>24</v>
      </c>
      <c r="I12" s="21" t="s">
        <v>25</v>
      </c>
      <c r="J12" s="23">
        <f>(J11-D11)/D11</f>
        <v>-4.0274362603811848E-4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2B00-000000000000}"/>
    <hyperlink ref="K1" location="فهرست!A44" display="بازگشت به فهرست" xr:uid="{00000000-0004-0000-2B00-000001000000}"/>
    <hyperlink ref="K2" location="'11010921'!A1" display="آناليز قبلي" xr:uid="{00000000-0004-0000-2B00-000002000000}"/>
    <hyperlink ref="L2" location="'11020102'!A1" display="آناليز بعدي" xr:uid="{00000000-0004-0000-2B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155</v>
      </c>
      <c r="B1" s="46"/>
      <c r="C1" s="46"/>
      <c r="D1" s="48" t="s">
        <v>54</v>
      </c>
      <c r="E1" s="48"/>
      <c r="F1" s="48"/>
      <c r="G1" s="48"/>
      <c r="H1" s="48" t="s">
        <v>156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(86.82%)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0.19125</v>
      </c>
      <c r="G5" s="4">
        <f>F5/E5</f>
        <v>0.19125</v>
      </c>
      <c r="H5" s="26">
        <v>1</v>
      </c>
      <c r="I5" s="5">
        <v>174456.2</v>
      </c>
      <c r="J5" s="5">
        <f>I5*H5*G5</f>
        <v>33364.748250000004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1.36</v>
      </c>
      <c r="G6" s="4">
        <f>F6/E6</f>
        <v>1.36</v>
      </c>
      <c r="H6" s="26">
        <v>1</v>
      </c>
      <c r="I6" s="5">
        <v>157476</v>
      </c>
      <c r="J6" s="5">
        <f>I6*H6*G6</f>
        <v>214167.36000000002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0.38284000000000001</v>
      </c>
      <c r="G7" s="8">
        <f>F7/E7</f>
        <v>0.38284000000000001</v>
      </c>
      <c r="H7" s="9">
        <v>1</v>
      </c>
      <c r="I7" s="10">
        <v>184081.4</v>
      </c>
      <c r="J7" s="10">
        <f>I7*H7*G7</f>
        <v>70473.723176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318005.83142599999</v>
      </c>
    </row>
    <row r="9" spans="1:12" ht="19.5" x14ac:dyDescent="0.25">
      <c r="A9" s="43" t="str">
        <f>"ماشين آلات و ابزار   (" &amp; ROUND((J14/J15)*100,2) &amp; "%)"</f>
        <v>ماشين آلات و ابزار   (13.18%)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0.1125</v>
      </c>
      <c r="G10" s="4">
        <f>F10/E10</f>
        <v>0.1125</v>
      </c>
      <c r="H10" s="26">
        <v>1</v>
      </c>
      <c r="I10" s="5">
        <v>368822.7</v>
      </c>
      <c r="J10" s="5">
        <f>I10*H10*G10</f>
        <v>41492.553749999999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1.802E-3</v>
      </c>
      <c r="G11" s="4">
        <f>F11/E11</f>
        <v>1.802E-3</v>
      </c>
      <c r="H11" s="26">
        <v>1</v>
      </c>
      <c r="I11" s="5">
        <v>613757.80000000005</v>
      </c>
      <c r="J11" s="5">
        <f>I11*H11*G11</f>
        <v>1105.9915556000001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1.4809999999999999E-3</v>
      </c>
      <c r="G12" s="4">
        <f>F12/E12</f>
        <v>1.4809999999999999E-3</v>
      </c>
      <c r="H12" s="26">
        <v>1</v>
      </c>
      <c r="I12" s="5">
        <v>706751.4</v>
      </c>
      <c r="J12" s="5">
        <f>I12*H12*G12</f>
        <v>1046.6988234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0.1125</v>
      </c>
      <c r="G13" s="8">
        <f>F13/E13</f>
        <v>0.1125</v>
      </c>
      <c r="H13" s="9">
        <v>1</v>
      </c>
      <c r="I13" s="10">
        <v>41122.300000000003</v>
      </c>
      <c r="J13" s="10">
        <f>I13*H13*G13</f>
        <v>4626.2587500000009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48271.502879</v>
      </c>
    </row>
    <row r="15" spans="1:12" ht="19.5" x14ac:dyDescent="0.25">
      <c r="C15" s="18" t="s">
        <v>22</v>
      </c>
      <c r="D15" s="19">
        <v>366500</v>
      </c>
      <c r="I15" s="21" t="s">
        <v>23</v>
      </c>
      <c r="J15" s="19">
        <f>J14+J8</f>
        <v>366277.33430499997</v>
      </c>
    </row>
    <row r="16" spans="1:12" ht="19.5" x14ac:dyDescent="0.25">
      <c r="C16" s="22" t="s">
        <v>24</v>
      </c>
      <c r="I16" s="21" t="s">
        <v>25</v>
      </c>
      <c r="J16" s="23">
        <f>(J15-D15)/D15</f>
        <v>-6.0754623465220309E-4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2C00-000000000000}"/>
    <hyperlink ref="K1" location="فهرست!A45" display="بازگشت به فهرست" xr:uid="{00000000-0004-0000-2C00-000001000000}"/>
    <hyperlink ref="K2" location="'11020101'!A1" display="آناليز قبلي" xr:uid="{00000000-0004-0000-2C00-000002000000}"/>
    <hyperlink ref="L2" location="'11020104'!A1" display="آناليز بعدي" xr:uid="{00000000-0004-0000-2C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157</v>
      </c>
      <c r="B1" s="46"/>
      <c r="C1" s="46"/>
      <c r="D1" s="48" t="s">
        <v>54</v>
      </c>
      <c r="E1" s="48"/>
      <c r="F1" s="48"/>
      <c r="G1" s="48"/>
      <c r="H1" s="48" t="s">
        <v>158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ROUND((J8/J15)*100,2) &amp; "%)"</f>
        <v>نيروي انساني   (74.15%)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13041001</v>
      </c>
      <c r="C5" s="25" t="s">
        <v>70</v>
      </c>
      <c r="D5" s="2" t="s">
        <v>30</v>
      </c>
      <c r="E5" s="2">
        <v>1</v>
      </c>
      <c r="F5" s="2">
        <v>4.5321999999999996</v>
      </c>
      <c r="G5" s="4">
        <f>F5/E5</f>
        <v>4.5321999999999996</v>
      </c>
      <c r="H5" s="26">
        <v>1</v>
      </c>
      <c r="I5" s="5">
        <v>174456.2</v>
      </c>
      <c r="J5" s="5">
        <f>I5*H5*G5</f>
        <v>790670.38963999995</v>
      </c>
    </row>
    <row r="6" spans="1:12" x14ac:dyDescent="0.25">
      <c r="A6" s="2">
        <v>2</v>
      </c>
      <c r="B6" s="2">
        <v>14010102</v>
      </c>
      <c r="C6" s="25" t="s">
        <v>29</v>
      </c>
      <c r="D6" s="2" t="s">
        <v>30</v>
      </c>
      <c r="E6" s="2">
        <v>1</v>
      </c>
      <c r="F6" s="2">
        <v>4.5321999999999996</v>
      </c>
      <c r="G6" s="4">
        <f>F6/E6</f>
        <v>4.5321999999999996</v>
      </c>
      <c r="H6" s="26">
        <v>1</v>
      </c>
      <c r="I6" s="5">
        <v>157476</v>
      </c>
      <c r="J6" s="5">
        <f>I6*H6*G6</f>
        <v>713712.72719999996</v>
      </c>
    </row>
    <row r="7" spans="1:12" x14ac:dyDescent="0.25">
      <c r="A7" s="6">
        <v>3</v>
      </c>
      <c r="B7" s="6">
        <v>14240601</v>
      </c>
      <c r="C7" s="7" t="s">
        <v>71</v>
      </c>
      <c r="D7" s="6" t="s">
        <v>30</v>
      </c>
      <c r="E7" s="6">
        <v>1</v>
      </c>
      <c r="F7" s="6">
        <v>9.0609999999999999</v>
      </c>
      <c r="G7" s="8">
        <f>F7/E7</f>
        <v>9.0609999999999999</v>
      </c>
      <c r="H7" s="9">
        <v>1</v>
      </c>
      <c r="I7" s="10">
        <v>184081.4</v>
      </c>
      <c r="J7" s="10">
        <f>I7*H7*G7</f>
        <v>1667961.5654</v>
      </c>
    </row>
    <row r="8" spans="1:12" ht="19.5" x14ac:dyDescent="0.25">
      <c r="A8" s="27"/>
      <c r="B8" s="28"/>
      <c r="C8" s="29"/>
      <c r="D8" s="28"/>
      <c r="E8" s="28"/>
      <c r="F8" s="28"/>
      <c r="G8" s="30"/>
      <c r="H8" s="31"/>
      <c r="I8" s="32" t="s">
        <v>33</v>
      </c>
      <c r="J8" s="33">
        <f>SUM(J5:J7)</f>
        <v>3172344.68224</v>
      </c>
    </row>
    <row r="9" spans="1:12" ht="19.5" x14ac:dyDescent="0.25">
      <c r="A9" s="43" t="str">
        <f>"ماشين آلات و ابزار   (" &amp; ROUND((J14/J15)*100,2) &amp; "%)"</f>
        <v>ماشين آلات و ابزار   (25.85%)</v>
      </c>
      <c r="B9" s="44"/>
      <c r="C9" s="44"/>
      <c r="D9" s="44"/>
      <c r="E9" s="44"/>
      <c r="F9" s="44"/>
      <c r="G9" s="44"/>
      <c r="H9" s="44"/>
      <c r="I9" s="44"/>
      <c r="J9" s="45"/>
    </row>
    <row r="10" spans="1:12" ht="36" x14ac:dyDescent="0.25">
      <c r="A10" s="2">
        <v>1</v>
      </c>
      <c r="B10" s="2">
        <v>25040102</v>
      </c>
      <c r="C10" s="25" t="s">
        <v>72</v>
      </c>
      <c r="D10" s="2" t="s">
        <v>20</v>
      </c>
      <c r="E10" s="2">
        <v>1</v>
      </c>
      <c r="F10" s="2">
        <v>2.6659999999999999</v>
      </c>
      <c r="G10" s="4">
        <f>F10/E10</f>
        <v>2.6659999999999999</v>
      </c>
      <c r="H10" s="26">
        <v>1</v>
      </c>
      <c r="I10" s="5">
        <v>368822.7</v>
      </c>
      <c r="J10" s="5">
        <f>I10*H10*G10</f>
        <v>983281.31819999998</v>
      </c>
    </row>
    <row r="11" spans="1:12" x14ac:dyDescent="0.25">
      <c r="A11" s="2">
        <v>2</v>
      </c>
      <c r="B11" s="2">
        <v>28070101</v>
      </c>
      <c r="C11" s="25" t="s">
        <v>56</v>
      </c>
      <c r="D11" s="2" t="s">
        <v>41</v>
      </c>
      <c r="E11" s="2">
        <v>1</v>
      </c>
      <c r="F11" s="2">
        <v>0.01</v>
      </c>
      <c r="G11" s="4">
        <f>F11/E11</f>
        <v>0.01</v>
      </c>
      <c r="H11" s="26">
        <v>1</v>
      </c>
      <c r="I11" s="5">
        <v>613757.80000000005</v>
      </c>
      <c r="J11" s="5">
        <f>I11*H11*G11</f>
        <v>6137.5780000000004</v>
      </c>
    </row>
    <row r="12" spans="1:12" x14ac:dyDescent="0.25">
      <c r="A12" s="2">
        <v>3</v>
      </c>
      <c r="B12" s="2">
        <v>28070701</v>
      </c>
      <c r="C12" s="25" t="s">
        <v>73</v>
      </c>
      <c r="D12" s="2" t="s">
        <v>41</v>
      </c>
      <c r="E12" s="2">
        <v>1</v>
      </c>
      <c r="F12" s="2">
        <v>0.01</v>
      </c>
      <c r="G12" s="4">
        <f>F12/E12</f>
        <v>0.01</v>
      </c>
      <c r="H12" s="26">
        <v>1</v>
      </c>
      <c r="I12" s="5">
        <v>706751.4</v>
      </c>
      <c r="J12" s="5">
        <f>I12*H12*G12</f>
        <v>7067.5140000000001</v>
      </c>
    </row>
    <row r="13" spans="1:12" x14ac:dyDescent="0.25">
      <c r="A13" s="6">
        <v>4</v>
      </c>
      <c r="B13" s="6">
        <v>28110101</v>
      </c>
      <c r="C13" s="7" t="s">
        <v>74</v>
      </c>
      <c r="D13" s="6" t="s">
        <v>20</v>
      </c>
      <c r="E13" s="6">
        <v>1</v>
      </c>
      <c r="F13" s="6">
        <v>2.6659999999999999</v>
      </c>
      <c r="G13" s="8">
        <f>F13/E13</f>
        <v>2.6659999999999999</v>
      </c>
      <c r="H13" s="9">
        <v>1</v>
      </c>
      <c r="I13" s="10">
        <v>41122.300000000003</v>
      </c>
      <c r="J13" s="10">
        <f>I13*H13*G13</f>
        <v>109632.0518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SUM(J10:J13)</f>
        <v>1106118.4619999998</v>
      </c>
    </row>
    <row r="15" spans="1:12" ht="19.5" x14ac:dyDescent="0.25">
      <c r="C15" s="18" t="s">
        <v>22</v>
      </c>
      <c r="D15" s="19">
        <v>4278000</v>
      </c>
      <c r="I15" s="21" t="s">
        <v>23</v>
      </c>
      <c r="J15" s="19">
        <f>J14+J8</f>
        <v>4278463.1442399994</v>
      </c>
    </row>
    <row r="16" spans="1:12" ht="19.5" x14ac:dyDescent="0.25">
      <c r="C16" s="22" t="s">
        <v>24</v>
      </c>
      <c r="I16" s="21" t="s">
        <v>25</v>
      </c>
      <c r="J16" s="23">
        <f>(J15-D15)/D15</f>
        <v>1.0826186068241091E-4</v>
      </c>
    </row>
  </sheetData>
  <mergeCells count="7">
    <mergeCell ref="A9:J9"/>
    <mergeCell ref="A1:C2"/>
    <mergeCell ref="D1:G1"/>
    <mergeCell ref="H1:J1"/>
    <mergeCell ref="D2:G2"/>
    <mergeCell ref="H2:J2"/>
    <mergeCell ref="A4:J4"/>
  </mergeCells>
  <hyperlinks>
    <hyperlink ref="C16" r:id="rId1" xr:uid="{00000000-0004-0000-2D00-000000000000}"/>
    <hyperlink ref="K1" location="فهرست!A46" display="بازگشت به فهرست" xr:uid="{00000000-0004-0000-2D00-000001000000}"/>
    <hyperlink ref="K2" location="'11020102'!A1" display="آناليز قبلي" xr:uid="{00000000-0004-0000-2D00-000002000000}"/>
    <hyperlink ref="L2" location="'11020201'!A1" display="آناليز بعدي" xr:uid="{00000000-0004-0000-2D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159</v>
      </c>
      <c r="B1" s="46"/>
      <c r="C1" s="46"/>
      <c r="D1" s="48" t="s">
        <v>54</v>
      </c>
      <c r="E1" s="48"/>
      <c r="F1" s="48"/>
      <c r="G1" s="48"/>
      <c r="H1" s="48" t="s">
        <v>160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(99.06%)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0.90661000000000003</v>
      </c>
      <c r="G5" s="8">
        <f>F5/E5</f>
        <v>0.90661000000000003</v>
      </c>
      <c r="H5" s="9">
        <v>1</v>
      </c>
      <c r="I5" s="10">
        <v>157476</v>
      </c>
      <c r="J5" s="10">
        <f>I5*H5*G5</f>
        <v>142769.31636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142769.31636</v>
      </c>
    </row>
    <row r="7" spans="1:12" ht="19.5" x14ac:dyDescent="0.25">
      <c r="A7" s="43" t="str">
        <f>"ماشين آلات و ابزار   (" &amp; ROUND((J9/J10)*100,2) &amp; "%)"</f>
        <v>ماشين آلات و ابزار   (0.94%)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28070101</v>
      </c>
      <c r="C8" s="7" t="s">
        <v>56</v>
      </c>
      <c r="D8" s="6" t="s">
        <v>41</v>
      </c>
      <c r="E8" s="6">
        <v>1</v>
      </c>
      <c r="F8" s="6">
        <v>2.2030000000000001E-3</v>
      </c>
      <c r="G8" s="8">
        <f>F8/E8</f>
        <v>2.2030000000000001E-3</v>
      </c>
      <c r="H8" s="9">
        <v>1</v>
      </c>
      <c r="I8" s="10">
        <v>613757.80000000005</v>
      </c>
      <c r="J8" s="10">
        <f>I8*H8*G8</f>
        <v>1352.1084334000002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1352.1084334000002</v>
      </c>
    </row>
    <row r="10" spans="1:12" ht="19.5" x14ac:dyDescent="0.25">
      <c r="C10" s="18" t="s">
        <v>22</v>
      </c>
      <c r="D10" s="19">
        <v>144000</v>
      </c>
      <c r="I10" s="21" t="s">
        <v>23</v>
      </c>
      <c r="J10" s="19">
        <f>J9+J6</f>
        <v>144121.42479339999</v>
      </c>
    </row>
    <row r="11" spans="1:12" ht="19.5" x14ac:dyDescent="0.25">
      <c r="C11" s="22" t="s">
        <v>24</v>
      </c>
      <c r="I11" s="21" t="s">
        <v>25</v>
      </c>
      <c r="J11" s="23">
        <f>(J10-D10)/D10</f>
        <v>8.4322773194435289E-4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2E00-000000000000}"/>
    <hyperlink ref="K1" location="فهرست!A47" display="بازگشت به فهرست" xr:uid="{00000000-0004-0000-2E00-000001000000}"/>
    <hyperlink ref="K2" location="'11020104'!A1" display="آناليز قبلي" xr:uid="{00000000-0004-0000-2E00-000002000000}"/>
    <hyperlink ref="L2" location="'11020202'!A1" display="آناليز بعدي" xr:uid="{00000000-0004-0000-2E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161</v>
      </c>
      <c r="B1" s="46"/>
      <c r="C1" s="46"/>
      <c r="D1" s="48" t="s">
        <v>54</v>
      </c>
      <c r="E1" s="48"/>
      <c r="F1" s="48"/>
      <c r="G1" s="48"/>
      <c r="H1" s="48" t="s">
        <v>162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ROUND((J7/J11)*100,2) &amp; "%)"</f>
        <v>نيروي انساني   (47.25%)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13041101</v>
      </c>
      <c r="C5" s="25" t="s">
        <v>163</v>
      </c>
      <c r="D5" s="2" t="s">
        <v>30</v>
      </c>
      <c r="E5" s="2">
        <v>1</v>
      </c>
      <c r="F5" s="2">
        <v>0.85</v>
      </c>
      <c r="G5" s="4">
        <f>F5/E5</f>
        <v>0.85</v>
      </c>
      <c r="H5" s="26">
        <v>1</v>
      </c>
      <c r="I5" s="5">
        <v>174456.2</v>
      </c>
      <c r="J5" s="5">
        <f>I5*H5*G5</f>
        <v>148287.77000000002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0.34</v>
      </c>
      <c r="G6" s="8">
        <f>F6/E6</f>
        <v>0.34</v>
      </c>
      <c r="H6" s="9">
        <v>1</v>
      </c>
      <c r="I6" s="10">
        <v>157476</v>
      </c>
      <c r="J6" s="10">
        <f>I6*H6*G6</f>
        <v>53541.840000000004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201829.61000000002</v>
      </c>
    </row>
    <row r="8" spans="1:12" ht="19.5" x14ac:dyDescent="0.25">
      <c r="A8" s="43" t="str">
        <f>"ماشين آلات و ابزار   (" &amp; ROUND((J10/J11)*100,2) &amp; "%)"</f>
        <v>ماشين آلات و ابزار   (52.75%)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6">
        <v>1</v>
      </c>
      <c r="B9" s="6">
        <v>26010201</v>
      </c>
      <c r="C9" s="7" t="s">
        <v>164</v>
      </c>
      <c r="D9" s="6" t="s">
        <v>20</v>
      </c>
      <c r="E9" s="6">
        <v>1</v>
      </c>
      <c r="F9" s="6">
        <v>2</v>
      </c>
      <c r="G9" s="8">
        <f>F9/E9</f>
        <v>2</v>
      </c>
      <c r="H9" s="9">
        <v>1</v>
      </c>
      <c r="I9" s="10">
        <v>112675.5</v>
      </c>
      <c r="J9" s="10">
        <f>I9*H9*G9</f>
        <v>225351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SUM(J9:J9)</f>
        <v>225351</v>
      </c>
    </row>
    <row r="11" spans="1:12" ht="19.5" x14ac:dyDescent="0.25">
      <c r="C11" s="18" t="s">
        <v>22</v>
      </c>
      <c r="D11" s="19">
        <v>427000</v>
      </c>
      <c r="I11" s="21" t="s">
        <v>23</v>
      </c>
      <c r="J11" s="19">
        <f>J10+J7</f>
        <v>427180.61</v>
      </c>
    </row>
    <row r="12" spans="1:12" ht="19.5" x14ac:dyDescent="0.25">
      <c r="C12" s="22" t="s">
        <v>24</v>
      </c>
      <c r="I12" s="21" t="s">
        <v>25</v>
      </c>
      <c r="J12" s="23">
        <f>(J11-D11)/D11</f>
        <v>4.2297423887584549E-4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2" r:id="rId1" xr:uid="{00000000-0004-0000-2F00-000000000000}"/>
    <hyperlink ref="K1" location="فهرست!A48" display="بازگشت به فهرست" xr:uid="{00000000-0004-0000-2F00-000001000000}"/>
    <hyperlink ref="K2" location="'11020201'!A1" display="آناليز قبلي" xr:uid="{00000000-0004-0000-2F00-000002000000}"/>
    <hyperlink ref="L2" location="'11020301'!A1" display="آناليز بعدي" xr:uid="{00000000-0004-0000-2F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165</v>
      </c>
      <c r="B1" s="46"/>
      <c r="C1" s="46"/>
      <c r="D1" s="48" t="s">
        <v>54</v>
      </c>
      <c r="E1" s="48"/>
      <c r="F1" s="48"/>
      <c r="G1" s="48"/>
      <c r="H1" s="48" t="s">
        <v>166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ROUND((J7/J15)*100,2) &amp; "%)"</f>
        <v>نيروي انساني   (98.7%)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6.0156200000000002</v>
      </c>
      <c r="G5" s="4">
        <f>F5/E5</f>
        <v>6.0156200000000002</v>
      </c>
      <c r="H5" s="26">
        <v>1</v>
      </c>
      <c r="I5" s="5">
        <v>157476</v>
      </c>
      <c r="J5" s="5">
        <f>I5*H5*G5</f>
        <v>947315.77512000001</v>
      </c>
    </row>
    <row r="6" spans="1:12" x14ac:dyDescent="0.25">
      <c r="A6" s="6">
        <v>2</v>
      </c>
      <c r="B6" s="6">
        <v>14260701</v>
      </c>
      <c r="C6" s="7" t="s">
        <v>167</v>
      </c>
      <c r="D6" s="6" t="s">
        <v>30</v>
      </c>
      <c r="E6" s="6">
        <v>1</v>
      </c>
      <c r="F6" s="6">
        <v>6.0156200000000002</v>
      </c>
      <c r="G6" s="8">
        <f>F6/E6</f>
        <v>6.0156200000000002</v>
      </c>
      <c r="H6" s="9">
        <v>1</v>
      </c>
      <c r="I6" s="10">
        <v>242952.6</v>
      </c>
      <c r="J6" s="10">
        <f>I6*H6*G6</f>
        <v>1461510.5196120001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2408826.2947320002</v>
      </c>
    </row>
    <row r="8" spans="1:12" ht="19.5" x14ac:dyDescent="0.25">
      <c r="A8" s="43" t="str">
        <f>"ماشين آلات و ابزار   (" &amp; ROUND((J14/J15)*100,2) &amp; "%)"</f>
        <v>ماشين آلات و ابزار   (1.3%)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28070101</v>
      </c>
      <c r="C9" s="25" t="s">
        <v>56</v>
      </c>
      <c r="D9" s="2" t="s">
        <v>41</v>
      </c>
      <c r="E9" s="2">
        <v>1</v>
      </c>
      <c r="F9" s="2">
        <v>2.7027000000000002E-3</v>
      </c>
      <c r="G9" s="4">
        <f>F9/E9</f>
        <v>2.7027000000000002E-3</v>
      </c>
      <c r="H9" s="26">
        <v>1</v>
      </c>
      <c r="I9" s="5">
        <v>613757.80000000005</v>
      </c>
      <c r="J9" s="5">
        <f>I9*H9*G9</f>
        <v>1658.8032060600003</v>
      </c>
    </row>
    <row r="10" spans="1:12" x14ac:dyDescent="0.25">
      <c r="A10" s="2">
        <v>2</v>
      </c>
      <c r="B10" s="2">
        <v>28070501</v>
      </c>
      <c r="C10" s="25" t="s">
        <v>168</v>
      </c>
      <c r="D10" s="2" t="s">
        <v>41</v>
      </c>
      <c r="E10" s="2">
        <v>1</v>
      </c>
      <c r="F10" s="2">
        <v>2.631E-2</v>
      </c>
      <c r="G10" s="4">
        <f>F10/E10</f>
        <v>2.631E-2</v>
      </c>
      <c r="H10" s="26">
        <v>1</v>
      </c>
      <c r="I10" s="5">
        <v>175434.4</v>
      </c>
      <c r="J10" s="5">
        <f>I10*H10*G10</f>
        <v>4615.6790639999999</v>
      </c>
    </row>
    <row r="11" spans="1:12" x14ac:dyDescent="0.25">
      <c r="A11" s="2">
        <v>3</v>
      </c>
      <c r="B11" s="2">
        <v>28070702</v>
      </c>
      <c r="C11" s="25" t="s">
        <v>169</v>
      </c>
      <c r="D11" s="2" t="s">
        <v>41</v>
      </c>
      <c r="E11" s="2">
        <v>1</v>
      </c>
      <c r="F11" s="2">
        <v>1.2987E-2</v>
      </c>
      <c r="G11" s="4">
        <f>F11/E11</f>
        <v>1.2987E-2</v>
      </c>
      <c r="H11" s="26">
        <v>1</v>
      </c>
      <c r="I11" s="5">
        <v>495964.6</v>
      </c>
      <c r="J11" s="5">
        <f>I11*H11*G11</f>
        <v>6441.0922602000001</v>
      </c>
    </row>
    <row r="12" spans="1:12" x14ac:dyDescent="0.25">
      <c r="A12" s="2">
        <v>4</v>
      </c>
      <c r="B12" s="2">
        <v>28991201</v>
      </c>
      <c r="C12" s="25" t="s">
        <v>170</v>
      </c>
      <c r="D12" s="2" t="s">
        <v>58</v>
      </c>
      <c r="E12" s="2">
        <v>1</v>
      </c>
      <c r="F12" s="2">
        <v>1.1000000000000001E-3</v>
      </c>
      <c r="G12" s="4">
        <f>F12/E12</f>
        <v>1.1000000000000001E-3</v>
      </c>
      <c r="H12" s="26">
        <v>1</v>
      </c>
      <c r="I12" s="5">
        <v>15296001</v>
      </c>
      <c r="J12" s="5">
        <f>I12*H12*G12</f>
        <v>16825.6011</v>
      </c>
    </row>
    <row r="13" spans="1:12" x14ac:dyDescent="0.25">
      <c r="A13" s="6">
        <v>5</v>
      </c>
      <c r="B13" s="6">
        <v>28991301</v>
      </c>
      <c r="C13" s="7" t="s">
        <v>171</v>
      </c>
      <c r="D13" s="6" t="s">
        <v>172</v>
      </c>
      <c r="E13" s="6">
        <v>1</v>
      </c>
      <c r="F13" s="6">
        <v>5.5107000000000003E-2</v>
      </c>
      <c r="G13" s="8">
        <f>F13/E13</f>
        <v>5.5107000000000003E-2</v>
      </c>
      <c r="H13" s="9">
        <v>1</v>
      </c>
      <c r="I13" s="10">
        <v>38543.4</v>
      </c>
      <c r="J13" s="10">
        <f>I13*H13*G13</f>
        <v>2124.0111438000004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SUM(J9:J13)</f>
        <v>31665.186774059999</v>
      </c>
    </row>
    <row r="15" spans="1:12" ht="19.5" x14ac:dyDescent="0.25">
      <c r="C15" s="18" t="s">
        <v>22</v>
      </c>
      <c r="D15" s="19">
        <v>2440000</v>
      </c>
      <c r="I15" s="21" t="s">
        <v>23</v>
      </c>
      <c r="J15" s="19">
        <f>J14+J7</f>
        <v>2440491.4815060603</v>
      </c>
    </row>
    <row r="16" spans="1:12" ht="19.5" x14ac:dyDescent="0.25">
      <c r="C16" s="22" t="s">
        <v>24</v>
      </c>
      <c r="I16" s="21" t="s">
        <v>25</v>
      </c>
      <c r="J16" s="23">
        <f>(J15-D15)/D15</f>
        <v>2.0142684674604231E-4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6" r:id="rId1" xr:uid="{00000000-0004-0000-3000-000000000000}"/>
    <hyperlink ref="K1" location="فهرست!A49" display="بازگشت به فهرست" xr:uid="{00000000-0004-0000-3000-000001000000}"/>
    <hyperlink ref="K2" location="'11020202'!A1" display="آناليز قبلي" xr:uid="{00000000-0004-0000-3000-000002000000}"/>
    <hyperlink ref="L2" location="'11020303'!A1" display="آناليز بعدي" xr:uid="{00000000-0004-0000-30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14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43</v>
      </c>
      <c r="B1" s="46"/>
      <c r="C1" s="46"/>
      <c r="D1" s="48" t="s">
        <v>36</v>
      </c>
      <c r="E1" s="48"/>
      <c r="F1" s="48"/>
      <c r="G1" s="48"/>
      <c r="H1" s="48" t="s">
        <v>44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ROUND((J6/J13)*100,2) &amp; "%)"</f>
        <v>نيروي انساني   (35.12%)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14010103</v>
      </c>
      <c r="C5" s="7" t="s">
        <v>38</v>
      </c>
      <c r="D5" s="6" t="s">
        <v>30</v>
      </c>
      <c r="E5" s="6">
        <v>1</v>
      </c>
      <c r="F5" s="6">
        <v>9.0609999999999999</v>
      </c>
      <c r="G5" s="8">
        <f>F5/E5</f>
        <v>9.0609999999999999</v>
      </c>
      <c r="H5" s="9">
        <v>1</v>
      </c>
      <c r="I5" s="10">
        <v>159565.4</v>
      </c>
      <c r="J5" s="10">
        <f>I5*H5*G5</f>
        <v>1445822.0893999999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1445822.0893999999</v>
      </c>
    </row>
    <row r="7" spans="1:12" ht="19.5" x14ac:dyDescent="0.25">
      <c r="A7" s="43" t="str">
        <f>"ماشين آلات و ابزار   (" &amp; ROUND((J9/J13)*100,2) &amp; "%)"</f>
        <v>ماشين آلات و ابزار   (35.73%)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28110302</v>
      </c>
      <c r="C8" s="7" t="s">
        <v>45</v>
      </c>
      <c r="D8" s="6" t="s">
        <v>20</v>
      </c>
      <c r="E8" s="6">
        <v>1</v>
      </c>
      <c r="F8" s="6">
        <v>5.33</v>
      </c>
      <c r="G8" s="8">
        <f>F8/E8</f>
        <v>5.33</v>
      </c>
      <c r="H8" s="9">
        <v>1</v>
      </c>
      <c r="I8" s="10">
        <v>276000</v>
      </c>
      <c r="J8" s="10">
        <f>I8*H8*G8</f>
        <v>1471080</v>
      </c>
    </row>
    <row r="9" spans="1:12" ht="19.5" x14ac:dyDescent="0.25">
      <c r="A9" s="27"/>
      <c r="B9" s="28"/>
      <c r="C9" s="29"/>
      <c r="D9" s="28"/>
      <c r="E9" s="28"/>
      <c r="F9" s="28"/>
      <c r="G9" s="30"/>
      <c r="H9" s="31"/>
      <c r="I9" s="32" t="s">
        <v>21</v>
      </c>
      <c r="J9" s="33">
        <f>SUM(J8:J8)</f>
        <v>1471080</v>
      </c>
    </row>
    <row r="10" spans="1:12" ht="19.5" x14ac:dyDescent="0.25">
      <c r="A10" s="43" t="str">
        <f>"مصالح   (" &amp; ROUND((J12/J13)*100,2) &amp; "%)"</f>
        <v>مصالح   (29.15%)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2" x14ac:dyDescent="0.25">
      <c r="A11" s="6">
        <v>1</v>
      </c>
      <c r="B11" s="6">
        <v>34060813</v>
      </c>
      <c r="C11" s="7" t="s">
        <v>46</v>
      </c>
      <c r="D11" s="6" t="s">
        <v>41</v>
      </c>
      <c r="E11" s="6">
        <v>1</v>
      </c>
      <c r="F11" s="6">
        <v>0.05</v>
      </c>
      <c r="G11" s="8">
        <f>F11/E11</f>
        <v>0.05</v>
      </c>
      <c r="H11" s="9">
        <v>1</v>
      </c>
      <c r="I11" s="10">
        <v>24000000</v>
      </c>
      <c r="J11" s="10">
        <f>I11*H11*G11</f>
        <v>1200000</v>
      </c>
    </row>
    <row r="12" spans="1:12" ht="19.5" x14ac:dyDescent="0.25">
      <c r="A12" s="11"/>
      <c r="B12" s="12"/>
      <c r="C12" s="13"/>
      <c r="D12" s="12"/>
      <c r="E12" s="12"/>
      <c r="F12" s="12"/>
      <c r="G12" s="14"/>
      <c r="H12" s="15"/>
      <c r="I12" s="16" t="s">
        <v>42</v>
      </c>
      <c r="J12" s="17">
        <f>SUM(J11:J11)</f>
        <v>1200000</v>
      </c>
    </row>
    <row r="13" spans="1:12" ht="19.5" x14ac:dyDescent="0.25">
      <c r="C13" s="18" t="s">
        <v>22</v>
      </c>
      <c r="D13" s="19">
        <v>4116000</v>
      </c>
      <c r="I13" s="21" t="s">
        <v>23</v>
      </c>
      <c r="J13" s="19">
        <f>J12+J9+J6</f>
        <v>4116902.0893999999</v>
      </c>
    </row>
    <row r="14" spans="1:12" ht="19.5" x14ac:dyDescent="0.25">
      <c r="C14" s="22" t="s">
        <v>24</v>
      </c>
      <c r="I14" s="21" t="s">
        <v>25</v>
      </c>
      <c r="J14" s="23">
        <f>(J13-D13)/D13</f>
        <v>2.1916652089405708E-4</v>
      </c>
    </row>
  </sheetData>
  <mergeCells count="8">
    <mergeCell ref="A7:J7"/>
    <mergeCell ref="A10:J10"/>
    <mergeCell ref="A1:C2"/>
    <mergeCell ref="D1:G1"/>
    <mergeCell ref="H1:J1"/>
    <mergeCell ref="D2:G2"/>
    <mergeCell ref="H2:J2"/>
    <mergeCell ref="A4:J4"/>
  </mergeCells>
  <hyperlinks>
    <hyperlink ref="C14" r:id="rId1" xr:uid="{00000000-0004-0000-0400-000000000000}"/>
    <hyperlink ref="K1" location="فهرست!A5" display="بازگشت به فهرست" xr:uid="{00000000-0004-0000-0400-000001000000}"/>
    <hyperlink ref="K2" location="'11010220'!A1" display="آناليز قبلي" xr:uid="{00000000-0004-0000-0400-000002000000}"/>
    <hyperlink ref="L2" location="'11010301'!A1" display="آناليز بعدي" xr:uid="{00000000-0004-0000-04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L16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173</v>
      </c>
      <c r="B1" s="46"/>
      <c r="C1" s="46"/>
      <c r="D1" s="48" t="s">
        <v>54</v>
      </c>
      <c r="E1" s="48"/>
      <c r="F1" s="48"/>
      <c r="G1" s="48"/>
      <c r="H1" s="48" t="s">
        <v>174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ROUND((J7/J15)*100,2) &amp; "%)"</f>
        <v>نيروي انساني   (98.01%)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3.8856899999999999</v>
      </c>
      <c r="G5" s="4">
        <f>F5/E5</f>
        <v>3.8856899999999999</v>
      </c>
      <c r="H5" s="26">
        <v>1</v>
      </c>
      <c r="I5" s="5">
        <v>157476</v>
      </c>
      <c r="J5" s="5">
        <f>I5*H5*G5</f>
        <v>611902.91843999992</v>
      </c>
    </row>
    <row r="6" spans="1:12" x14ac:dyDescent="0.25">
      <c r="A6" s="6">
        <v>2</v>
      </c>
      <c r="B6" s="6">
        <v>14260701</v>
      </c>
      <c r="C6" s="7" t="s">
        <v>167</v>
      </c>
      <c r="D6" s="6" t="s">
        <v>30</v>
      </c>
      <c r="E6" s="6">
        <v>1</v>
      </c>
      <c r="F6" s="6">
        <v>3.8856899999999999</v>
      </c>
      <c r="G6" s="8">
        <f>F6/E6</f>
        <v>3.8856899999999999</v>
      </c>
      <c r="H6" s="9">
        <v>1</v>
      </c>
      <c r="I6" s="10">
        <v>242952.6</v>
      </c>
      <c r="J6" s="10">
        <f>I6*H6*G6</f>
        <v>944038.48829400004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1555941.406734</v>
      </c>
    </row>
    <row r="8" spans="1:12" ht="19.5" x14ac:dyDescent="0.25">
      <c r="A8" s="43" t="str">
        <f>"ماشين آلات و ابزار   (" &amp; ROUND((J14/J15)*100,2) &amp; "%)"</f>
        <v>ماشين آلات و ابزار   (1.99%)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28070101</v>
      </c>
      <c r="C9" s="25" t="s">
        <v>56</v>
      </c>
      <c r="D9" s="2" t="s">
        <v>41</v>
      </c>
      <c r="E9" s="2">
        <v>1</v>
      </c>
      <c r="F9" s="2">
        <v>2.7027000000000002E-3</v>
      </c>
      <c r="G9" s="4">
        <f>F9/E9</f>
        <v>2.7027000000000002E-3</v>
      </c>
      <c r="H9" s="26">
        <v>1</v>
      </c>
      <c r="I9" s="5">
        <v>613757.80000000005</v>
      </c>
      <c r="J9" s="5">
        <f>I9*H9*G9</f>
        <v>1658.8032060600003</v>
      </c>
    </row>
    <row r="10" spans="1:12" x14ac:dyDescent="0.25">
      <c r="A10" s="2">
        <v>2</v>
      </c>
      <c r="B10" s="2">
        <v>28070501</v>
      </c>
      <c r="C10" s="25" t="s">
        <v>168</v>
      </c>
      <c r="D10" s="2" t="s">
        <v>41</v>
      </c>
      <c r="E10" s="2">
        <v>1</v>
      </c>
      <c r="F10" s="2">
        <v>2.6315999999999999E-2</v>
      </c>
      <c r="G10" s="4">
        <f>F10/E10</f>
        <v>2.6315999999999999E-2</v>
      </c>
      <c r="H10" s="26">
        <v>1</v>
      </c>
      <c r="I10" s="5">
        <v>175434.4</v>
      </c>
      <c r="J10" s="5">
        <f>I10*H10*G10</f>
        <v>4616.7316703999995</v>
      </c>
    </row>
    <row r="11" spans="1:12" x14ac:dyDescent="0.25">
      <c r="A11" s="2">
        <v>3</v>
      </c>
      <c r="B11" s="2">
        <v>28070702</v>
      </c>
      <c r="C11" s="25" t="s">
        <v>169</v>
      </c>
      <c r="D11" s="2" t="s">
        <v>41</v>
      </c>
      <c r="E11" s="2">
        <v>1</v>
      </c>
      <c r="F11" s="2">
        <v>1.2987E-2</v>
      </c>
      <c r="G11" s="4">
        <f>F11/E11</f>
        <v>1.2987E-2</v>
      </c>
      <c r="H11" s="26">
        <v>1</v>
      </c>
      <c r="I11" s="5">
        <v>495964.6</v>
      </c>
      <c r="J11" s="5">
        <f>I11*H11*G11</f>
        <v>6441.0922602000001</v>
      </c>
    </row>
    <row r="12" spans="1:12" x14ac:dyDescent="0.25">
      <c r="A12" s="2">
        <v>4</v>
      </c>
      <c r="B12" s="2">
        <v>28991201</v>
      </c>
      <c r="C12" s="25" t="s">
        <v>170</v>
      </c>
      <c r="D12" s="2" t="s">
        <v>58</v>
      </c>
      <c r="E12" s="2">
        <v>1</v>
      </c>
      <c r="F12" s="2">
        <v>1.1000000000000001E-3</v>
      </c>
      <c r="G12" s="4">
        <f>F12/E12</f>
        <v>1.1000000000000001E-3</v>
      </c>
      <c r="H12" s="26">
        <v>1</v>
      </c>
      <c r="I12" s="5">
        <v>15296001</v>
      </c>
      <c r="J12" s="5">
        <f>I12*H12*G12</f>
        <v>16825.6011</v>
      </c>
    </row>
    <row r="13" spans="1:12" x14ac:dyDescent="0.25">
      <c r="A13" s="6">
        <v>5</v>
      </c>
      <c r="B13" s="6">
        <v>28991301</v>
      </c>
      <c r="C13" s="7" t="s">
        <v>171</v>
      </c>
      <c r="D13" s="6" t="s">
        <v>172</v>
      </c>
      <c r="E13" s="6">
        <v>1</v>
      </c>
      <c r="F13" s="6">
        <v>5.5107000000000003E-2</v>
      </c>
      <c r="G13" s="8">
        <f>F13/E13</f>
        <v>5.5107000000000003E-2</v>
      </c>
      <c r="H13" s="9">
        <v>1</v>
      </c>
      <c r="I13" s="10">
        <v>38543.4</v>
      </c>
      <c r="J13" s="10">
        <f>I13*H13*G13</f>
        <v>2124.0111438000004</v>
      </c>
    </row>
    <row r="14" spans="1:12" ht="19.5" x14ac:dyDescent="0.25">
      <c r="A14" s="11"/>
      <c r="B14" s="12"/>
      <c r="C14" s="13"/>
      <c r="D14" s="12"/>
      <c r="E14" s="12"/>
      <c r="F14" s="12"/>
      <c r="G14" s="14"/>
      <c r="H14" s="15"/>
      <c r="I14" s="16" t="s">
        <v>21</v>
      </c>
      <c r="J14" s="17">
        <f>SUM(J9:J13)</f>
        <v>31666.23938046</v>
      </c>
    </row>
    <row r="15" spans="1:12" ht="19.5" x14ac:dyDescent="0.25">
      <c r="C15" s="18" t="s">
        <v>22</v>
      </c>
      <c r="D15" s="19">
        <v>1587000</v>
      </c>
      <c r="I15" s="21" t="s">
        <v>23</v>
      </c>
      <c r="J15" s="19">
        <f>J14+J7</f>
        <v>1587607.64611446</v>
      </c>
    </row>
    <row r="16" spans="1:12" ht="19.5" x14ac:dyDescent="0.25">
      <c r="C16" s="22" t="s">
        <v>24</v>
      </c>
      <c r="I16" s="21" t="s">
        <v>25</v>
      </c>
      <c r="J16" s="23">
        <f>(J15-D15)/D15</f>
        <v>3.8288980117199737E-4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6" r:id="rId1" xr:uid="{00000000-0004-0000-3100-000000000000}"/>
    <hyperlink ref="K1" location="فهرست!A50" display="بازگشت به فهرست" xr:uid="{00000000-0004-0000-3100-000001000000}"/>
    <hyperlink ref="K2" location="'11020301'!A1" display="آناليز قبلي" xr:uid="{00000000-0004-0000-3100-000002000000}"/>
    <hyperlink ref="L2" location="'11020304'!A1" display="آناليز بعدي" xr:uid="{00000000-0004-0000-31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175</v>
      </c>
      <c r="B1" s="46"/>
      <c r="C1" s="46"/>
      <c r="D1" s="48" t="s">
        <v>54</v>
      </c>
      <c r="E1" s="48"/>
      <c r="F1" s="48"/>
      <c r="G1" s="48"/>
      <c r="H1" s="48" t="s">
        <v>176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ROUND((J7/J14)*100,2) &amp; "%)"</f>
        <v>نيروي انساني   (93.18%)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0.80001999999999995</v>
      </c>
      <c r="G5" s="4">
        <f>F5/E5</f>
        <v>0.80001999999999995</v>
      </c>
      <c r="H5" s="26">
        <v>1</v>
      </c>
      <c r="I5" s="5">
        <v>157476</v>
      </c>
      <c r="J5" s="5">
        <f>I5*H5*G5</f>
        <v>125983.94951999999</v>
      </c>
    </row>
    <row r="6" spans="1:12" x14ac:dyDescent="0.25">
      <c r="A6" s="6">
        <v>2</v>
      </c>
      <c r="B6" s="6">
        <v>14260701</v>
      </c>
      <c r="C6" s="7" t="s">
        <v>167</v>
      </c>
      <c r="D6" s="6" t="s">
        <v>30</v>
      </c>
      <c r="E6" s="6">
        <v>1</v>
      </c>
      <c r="F6" s="6">
        <v>0.49997000000000003</v>
      </c>
      <c r="G6" s="8">
        <f>F6/E6</f>
        <v>0.49997000000000003</v>
      </c>
      <c r="H6" s="9">
        <v>1</v>
      </c>
      <c r="I6" s="10">
        <v>242952.6</v>
      </c>
      <c r="J6" s="10">
        <f>I6*H6*G6</f>
        <v>121469.01142200001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247452.96094200001</v>
      </c>
    </row>
    <row r="8" spans="1:12" ht="19.5" x14ac:dyDescent="0.25">
      <c r="A8" s="43" t="str">
        <f>"ماشين آلات و ابزار   (" &amp; ROUND((J13/J14)*100,2) &amp; "%)"</f>
        <v>ماشين آلات و ابزار   (6.82%)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2">
        <v>1</v>
      </c>
      <c r="B9" s="2">
        <v>28070501</v>
      </c>
      <c r="C9" s="25" t="s">
        <v>168</v>
      </c>
      <c r="D9" s="2" t="s">
        <v>41</v>
      </c>
      <c r="E9" s="2">
        <v>1</v>
      </c>
      <c r="F9" s="2">
        <v>2.8010000000000001E-3</v>
      </c>
      <c r="G9" s="4">
        <f>F9/E9</f>
        <v>2.8010000000000001E-3</v>
      </c>
      <c r="H9" s="26">
        <v>1</v>
      </c>
      <c r="I9" s="5">
        <v>175434.4</v>
      </c>
      <c r="J9" s="5">
        <f>I9*H9*G9</f>
        <v>491.39175440000002</v>
      </c>
    </row>
    <row r="10" spans="1:12" x14ac:dyDescent="0.25">
      <c r="A10" s="2">
        <v>2</v>
      </c>
      <c r="B10" s="2">
        <v>28260101</v>
      </c>
      <c r="C10" s="25" t="s">
        <v>177</v>
      </c>
      <c r="D10" s="2" t="s">
        <v>20</v>
      </c>
      <c r="E10" s="2">
        <v>1</v>
      </c>
      <c r="F10" s="2">
        <v>1.28</v>
      </c>
      <c r="G10" s="4">
        <f>F10/E10</f>
        <v>1.28</v>
      </c>
      <c r="H10" s="26">
        <v>1</v>
      </c>
      <c r="I10" s="5">
        <v>12305</v>
      </c>
      <c r="J10" s="5">
        <f>I10*H10*G10</f>
        <v>15750.4</v>
      </c>
    </row>
    <row r="11" spans="1:12" x14ac:dyDescent="0.25">
      <c r="A11" s="2">
        <v>3</v>
      </c>
      <c r="B11" s="2">
        <v>28991201</v>
      </c>
      <c r="C11" s="25" t="s">
        <v>170</v>
      </c>
      <c r="D11" s="2" t="s">
        <v>58</v>
      </c>
      <c r="E11" s="2">
        <v>1</v>
      </c>
      <c r="F11" s="2">
        <v>1E-4</v>
      </c>
      <c r="G11" s="4">
        <f>F11/E11</f>
        <v>1E-4</v>
      </c>
      <c r="H11" s="26">
        <v>1</v>
      </c>
      <c r="I11" s="5">
        <v>15296001</v>
      </c>
      <c r="J11" s="5">
        <f>I11*H11*G11</f>
        <v>1529.6001000000001</v>
      </c>
    </row>
    <row r="12" spans="1:12" x14ac:dyDescent="0.25">
      <c r="A12" s="6">
        <v>4</v>
      </c>
      <c r="B12" s="6">
        <v>28991301</v>
      </c>
      <c r="C12" s="7" t="s">
        <v>171</v>
      </c>
      <c r="D12" s="6" t="s">
        <v>172</v>
      </c>
      <c r="E12" s="6">
        <v>1</v>
      </c>
      <c r="F12" s="6">
        <v>8.9060000000000007E-3</v>
      </c>
      <c r="G12" s="8">
        <f>F12/E12</f>
        <v>8.9060000000000007E-3</v>
      </c>
      <c r="H12" s="9">
        <v>1</v>
      </c>
      <c r="I12" s="10">
        <v>38543.4</v>
      </c>
      <c r="J12" s="10">
        <f>I12*H12*G12</f>
        <v>343.26752040000002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21</v>
      </c>
      <c r="J13" s="17">
        <f>SUM(J9:J12)</f>
        <v>18114.659374800001</v>
      </c>
    </row>
    <row r="14" spans="1:12" ht="19.5" x14ac:dyDescent="0.25">
      <c r="C14" s="18" t="s">
        <v>22</v>
      </c>
      <c r="D14" s="19">
        <v>265500</v>
      </c>
      <c r="I14" s="21" t="s">
        <v>23</v>
      </c>
      <c r="J14" s="19">
        <f>J13+J7</f>
        <v>265567.62031680002</v>
      </c>
    </row>
    <row r="15" spans="1:12" ht="19.5" x14ac:dyDescent="0.25">
      <c r="C15" s="22" t="s">
        <v>24</v>
      </c>
      <c r="I15" s="21" t="s">
        <v>25</v>
      </c>
      <c r="J15" s="23">
        <f>(J14-D14)/D14</f>
        <v>2.5469045875714161E-4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5" r:id="rId1" xr:uid="{00000000-0004-0000-3200-000000000000}"/>
    <hyperlink ref="K1" location="فهرست!A51" display="بازگشت به فهرست" xr:uid="{00000000-0004-0000-3200-000001000000}"/>
    <hyperlink ref="K2" location="'11020303'!A1" display="آناليز قبلي" xr:uid="{00000000-0004-0000-3200-000002000000}"/>
    <hyperlink ref="L2" location="'11020401'!A1" display="آناليز بعدي" xr:uid="{00000000-0004-0000-32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178</v>
      </c>
      <c r="B1" s="46"/>
      <c r="C1" s="46"/>
      <c r="D1" s="48" t="s">
        <v>54</v>
      </c>
      <c r="E1" s="48"/>
      <c r="F1" s="48"/>
      <c r="G1" s="48"/>
      <c r="H1" s="48" t="s">
        <v>179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(96.94%)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1.5111300000000001</v>
      </c>
      <c r="G5" s="8">
        <f>F5/E5</f>
        <v>1.5111300000000001</v>
      </c>
      <c r="H5" s="9">
        <v>1</v>
      </c>
      <c r="I5" s="10">
        <v>157476</v>
      </c>
      <c r="J5" s="10">
        <f>I5*H5*G5</f>
        <v>237966.70788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237966.70788</v>
      </c>
    </row>
    <row r="7" spans="1:12" ht="19.5" x14ac:dyDescent="0.25">
      <c r="A7" s="43" t="str">
        <f>"ماشين آلات و ابزار   (" &amp; ROUND((J10/J11)*100,2) &amp; "%)"</f>
        <v>ماشين آلات و ابزار   (3.06%)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1.66E-3</v>
      </c>
      <c r="G8" s="4">
        <f>F8/E8</f>
        <v>1.66E-3</v>
      </c>
      <c r="H8" s="26">
        <v>1</v>
      </c>
      <c r="I8" s="5">
        <v>613757.80000000005</v>
      </c>
      <c r="J8" s="5">
        <f>I8*H8*G8</f>
        <v>1018.8379480000001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1.66E-3</v>
      </c>
      <c r="G9" s="8">
        <f>F9/E9</f>
        <v>1.66E-3</v>
      </c>
      <c r="H9" s="9">
        <v>1</v>
      </c>
      <c r="I9" s="10">
        <v>3905731.2</v>
      </c>
      <c r="J9" s="10">
        <f>I9*H9*G9</f>
        <v>6483.5137920000006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7502.351740000001</v>
      </c>
    </row>
    <row r="11" spans="1:12" ht="19.5" x14ac:dyDescent="0.25">
      <c r="C11" s="18" t="s">
        <v>22</v>
      </c>
      <c r="D11" s="19">
        <v>245500</v>
      </c>
      <c r="I11" s="21" t="s">
        <v>23</v>
      </c>
      <c r="J11" s="19">
        <f>J10+J6</f>
        <v>245469.05962000001</v>
      </c>
    </row>
    <row r="12" spans="1:12" ht="19.5" x14ac:dyDescent="0.25">
      <c r="C12" s="22" t="s">
        <v>24</v>
      </c>
      <c r="I12" s="21" t="s">
        <v>25</v>
      </c>
      <c r="J12" s="23">
        <f>(J11-D11)/D11</f>
        <v>-1.2603006109973707E-4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3300-000000000000}"/>
    <hyperlink ref="K1" location="فهرست!A52" display="بازگشت به فهرست" xr:uid="{00000000-0004-0000-3300-000001000000}"/>
    <hyperlink ref="K2" location="'11020304'!A1" display="آناليز قبلي" xr:uid="{00000000-0004-0000-3300-000002000000}"/>
    <hyperlink ref="L2" location="'11020402'!A1" display="آناليز بعدي" xr:uid="{00000000-0004-0000-33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180</v>
      </c>
      <c r="B1" s="46"/>
      <c r="C1" s="46"/>
      <c r="D1" s="48" t="s">
        <v>54</v>
      </c>
      <c r="E1" s="48"/>
      <c r="F1" s="48"/>
      <c r="G1" s="48"/>
      <c r="H1" s="48" t="s">
        <v>181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(94.29%)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0.68</v>
      </c>
      <c r="G5" s="8">
        <f>F5/E5</f>
        <v>0.68</v>
      </c>
      <c r="H5" s="9">
        <v>1</v>
      </c>
      <c r="I5" s="10">
        <v>157476</v>
      </c>
      <c r="J5" s="10">
        <f>I5*H5*G5</f>
        <v>107083.68000000001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107083.68000000001</v>
      </c>
    </row>
    <row r="7" spans="1:12" ht="19.5" x14ac:dyDescent="0.25">
      <c r="A7" s="43" t="str">
        <f>"ماشين آلات و ابزار   (" &amp; ROUND((J9/J10)*100,2) &amp; "%)"</f>
        <v>ماشين آلات و ابزار   (5.71%)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28070601</v>
      </c>
      <c r="C8" s="7" t="s">
        <v>57</v>
      </c>
      <c r="D8" s="6" t="s">
        <v>58</v>
      </c>
      <c r="E8" s="6">
        <v>1</v>
      </c>
      <c r="F8" s="6">
        <v>1.66E-3</v>
      </c>
      <c r="G8" s="8">
        <f>F8/E8</f>
        <v>1.66E-3</v>
      </c>
      <c r="H8" s="9">
        <v>1</v>
      </c>
      <c r="I8" s="10">
        <v>3905731.2</v>
      </c>
      <c r="J8" s="10">
        <f>I8*H8*G8</f>
        <v>6483.5137920000006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6483.5137920000006</v>
      </c>
    </row>
    <row r="10" spans="1:12" ht="19.5" x14ac:dyDescent="0.25">
      <c r="C10" s="18" t="s">
        <v>22</v>
      </c>
      <c r="D10" s="19">
        <v>113500</v>
      </c>
      <c r="I10" s="21" t="s">
        <v>23</v>
      </c>
      <c r="J10" s="19">
        <f>J9+J6</f>
        <v>113567.19379200001</v>
      </c>
    </row>
    <row r="11" spans="1:12" ht="19.5" x14ac:dyDescent="0.25">
      <c r="C11" s="22" t="s">
        <v>24</v>
      </c>
      <c r="I11" s="21" t="s">
        <v>25</v>
      </c>
      <c r="J11" s="23">
        <f>(J10-D10)/D10</f>
        <v>5.9201578854630387E-4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3400-000000000000}"/>
    <hyperlink ref="K1" location="فهرست!A53" display="بازگشت به فهرست" xr:uid="{00000000-0004-0000-3400-000001000000}"/>
    <hyperlink ref="K2" location="'11020401'!A1" display="آناليز قبلي" xr:uid="{00000000-0004-0000-3400-000002000000}"/>
    <hyperlink ref="L2" location="'11020501'!A1" display="آناليز بعدي" xr:uid="{00000000-0004-0000-34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>
    <pageSetUpPr fitToPage="1"/>
  </sheetPr>
  <dimension ref="A1:L9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182</v>
      </c>
      <c r="B1" s="46"/>
      <c r="C1" s="46"/>
      <c r="D1" s="48" t="s">
        <v>7</v>
      </c>
      <c r="E1" s="48"/>
      <c r="F1" s="48"/>
      <c r="G1" s="48"/>
      <c r="H1" s="48" t="s">
        <v>183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ROUND((J7/J8)*100,2) &amp; "%)"</f>
        <v>نيروي انساني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8.0002000000000004E-2</v>
      </c>
      <c r="G5" s="4">
        <f>F5/E5</f>
        <v>8.0002000000000004E-2</v>
      </c>
      <c r="H5" s="26">
        <v>1</v>
      </c>
      <c r="I5" s="5">
        <v>157476</v>
      </c>
      <c r="J5" s="5">
        <f>I5*H5*G5</f>
        <v>12598.394952000001</v>
      </c>
    </row>
    <row r="6" spans="1:12" x14ac:dyDescent="0.25">
      <c r="A6" s="6">
        <v>2</v>
      </c>
      <c r="B6" s="6">
        <v>14020102</v>
      </c>
      <c r="C6" s="7" t="s">
        <v>184</v>
      </c>
      <c r="D6" s="6" t="s">
        <v>30</v>
      </c>
      <c r="E6" s="6">
        <v>1</v>
      </c>
      <c r="F6" s="6">
        <v>9.9959999999999997E-3</v>
      </c>
      <c r="G6" s="8">
        <f>F6/E6</f>
        <v>9.9959999999999997E-3</v>
      </c>
      <c r="H6" s="9">
        <v>1</v>
      </c>
      <c r="I6" s="10">
        <v>184386.8</v>
      </c>
      <c r="J6" s="10">
        <f>I6*H6*G6</f>
        <v>1843.1304527999998</v>
      </c>
    </row>
    <row r="7" spans="1:12" ht="19.5" x14ac:dyDescent="0.25">
      <c r="A7" s="11"/>
      <c r="B7" s="12"/>
      <c r="C7" s="13"/>
      <c r="D7" s="12"/>
      <c r="E7" s="12"/>
      <c r="F7" s="12"/>
      <c r="G7" s="14"/>
      <c r="H7" s="15"/>
      <c r="I7" s="16" t="s">
        <v>33</v>
      </c>
      <c r="J7" s="17">
        <f>SUM(J5:J6)</f>
        <v>14441.525404800001</v>
      </c>
    </row>
    <row r="8" spans="1:12" ht="19.5" x14ac:dyDescent="0.25">
      <c r="C8" s="18" t="s">
        <v>22</v>
      </c>
      <c r="D8" s="19">
        <v>14400</v>
      </c>
      <c r="I8" s="21" t="s">
        <v>23</v>
      </c>
      <c r="J8" s="19">
        <f>J7</f>
        <v>14441.525404800001</v>
      </c>
    </row>
    <row r="9" spans="1:12" ht="19.5" x14ac:dyDescent="0.25">
      <c r="C9" s="22" t="s">
        <v>24</v>
      </c>
      <c r="I9" s="21" t="s">
        <v>25</v>
      </c>
      <c r="J9" s="23">
        <f>(J8-D8)/D8</f>
        <v>2.8837086666667093E-3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9" r:id="rId1" xr:uid="{00000000-0004-0000-3500-000000000000}"/>
    <hyperlink ref="K1" location="فهرست!A54" display="بازگشت به فهرست" xr:uid="{00000000-0004-0000-3500-000001000000}"/>
    <hyperlink ref="K2" location="'11020402'!A1" display="آناليز قبلي" xr:uid="{00000000-0004-0000-3500-000002000000}"/>
    <hyperlink ref="L2" location="'11020502'!A1" display="آناليز بعدي" xr:uid="{00000000-0004-0000-35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185</v>
      </c>
      <c r="B1" s="46"/>
      <c r="C1" s="46"/>
      <c r="D1" s="48" t="s">
        <v>54</v>
      </c>
      <c r="E1" s="48"/>
      <c r="F1" s="48"/>
      <c r="G1" s="48"/>
      <c r="H1" s="48" t="s">
        <v>186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(98.26%)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1.36</v>
      </c>
      <c r="G5" s="8">
        <f>F5/E5</f>
        <v>1.36</v>
      </c>
      <c r="H5" s="9">
        <v>1</v>
      </c>
      <c r="I5" s="10">
        <v>157476</v>
      </c>
      <c r="J5" s="10">
        <f>I5*H5*G5</f>
        <v>214167.36000000002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214167.36000000002</v>
      </c>
    </row>
    <row r="7" spans="1:12" ht="19.5" x14ac:dyDescent="0.25">
      <c r="A7" s="43" t="str">
        <f>"ماشين آلات و ابزار   (" &amp; ROUND((J10/J11)*100,2) &amp; "%)"</f>
        <v>ماشين آلات و ابزار   (1.74%)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3.8890000000000001E-3</v>
      </c>
      <c r="G8" s="4">
        <f>F8/E8</f>
        <v>3.8890000000000001E-3</v>
      </c>
      <c r="H8" s="26">
        <v>1</v>
      </c>
      <c r="I8" s="5">
        <v>613757.80000000005</v>
      </c>
      <c r="J8" s="5">
        <f>I8*H8*G8</f>
        <v>2386.9040842000004</v>
      </c>
    </row>
    <row r="9" spans="1:12" x14ac:dyDescent="0.25">
      <c r="A9" s="6">
        <v>2</v>
      </c>
      <c r="B9" s="6">
        <v>28070801</v>
      </c>
      <c r="C9" s="7" t="s">
        <v>187</v>
      </c>
      <c r="D9" s="6" t="s">
        <v>41</v>
      </c>
      <c r="E9" s="6">
        <v>1</v>
      </c>
      <c r="F9" s="6">
        <v>3.8890000000000001E-3</v>
      </c>
      <c r="G9" s="8">
        <f>F9/E9</f>
        <v>3.8890000000000001E-3</v>
      </c>
      <c r="H9" s="9">
        <v>1</v>
      </c>
      <c r="I9" s="10">
        <v>362385.3</v>
      </c>
      <c r="J9" s="10">
        <f>I9*H9*G9</f>
        <v>1409.3164317000001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3796.2205159000005</v>
      </c>
    </row>
    <row r="11" spans="1:12" ht="19.5" x14ac:dyDescent="0.25">
      <c r="C11" s="18" t="s">
        <v>22</v>
      </c>
      <c r="D11" s="19">
        <v>218000</v>
      </c>
      <c r="I11" s="21" t="s">
        <v>23</v>
      </c>
      <c r="J11" s="19">
        <f>J10+J6</f>
        <v>217963.58051590002</v>
      </c>
    </row>
    <row r="12" spans="1:12" ht="19.5" x14ac:dyDescent="0.25">
      <c r="C12" s="22" t="s">
        <v>24</v>
      </c>
      <c r="I12" s="21" t="s">
        <v>25</v>
      </c>
      <c r="J12" s="23">
        <f>(J11-D11)/D11</f>
        <v>-1.6706185366965323E-4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3600-000000000000}"/>
    <hyperlink ref="K1" location="فهرست!A55" display="بازگشت به فهرست" xr:uid="{00000000-0004-0000-3600-000001000000}"/>
    <hyperlink ref="K2" location="'11020501'!A1" display="آناليز قبلي" xr:uid="{00000000-0004-0000-3600-000002000000}"/>
    <hyperlink ref="L2" location="'11020503'!A1" display="آناليز بعدي" xr:uid="{00000000-0004-0000-36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>
    <pageSetUpPr fitToPage="1"/>
  </sheetPr>
  <dimension ref="A1:L18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188</v>
      </c>
      <c r="B1" s="46"/>
      <c r="C1" s="46"/>
      <c r="D1" s="48" t="s">
        <v>54</v>
      </c>
      <c r="E1" s="48"/>
      <c r="F1" s="48"/>
      <c r="G1" s="48"/>
      <c r="H1" s="48" t="s">
        <v>189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ROUND((J7/J17)*100,2) &amp; "%)"</f>
        <v>نيروي انساني   (6.68%)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0.38862000000000002</v>
      </c>
      <c r="G5" s="4">
        <f>F5/E5</f>
        <v>0.38862000000000002</v>
      </c>
      <c r="H5" s="26">
        <v>1</v>
      </c>
      <c r="I5" s="5">
        <v>157476</v>
      </c>
      <c r="J5" s="5">
        <f>I5*H5*G5</f>
        <v>61198.323120000001</v>
      </c>
    </row>
    <row r="6" spans="1:12" x14ac:dyDescent="0.25">
      <c r="A6" s="6">
        <v>2</v>
      </c>
      <c r="B6" s="6">
        <v>14020102</v>
      </c>
      <c r="C6" s="7" t="s">
        <v>184</v>
      </c>
      <c r="D6" s="6" t="s">
        <v>30</v>
      </c>
      <c r="E6" s="6">
        <v>1</v>
      </c>
      <c r="F6" s="6">
        <v>4.7600000000000003E-2</v>
      </c>
      <c r="G6" s="8">
        <f>F6/E6</f>
        <v>4.7600000000000003E-2</v>
      </c>
      <c r="H6" s="9">
        <v>1</v>
      </c>
      <c r="I6" s="10">
        <v>184386.8</v>
      </c>
      <c r="J6" s="10">
        <f>I6*H6*G6</f>
        <v>8776.8116800000007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69975.1348</v>
      </c>
    </row>
    <row r="8" spans="1:12" ht="19.5" x14ac:dyDescent="0.25">
      <c r="A8" s="43" t="str">
        <f>"ماشين آلات و ابزار   (" &amp; ROUND((J10/J17)*100,2) &amp; "%)"</f>
        <v>ماشين آلات و ابزار   (0.07%)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6">
        <v>1</v>
      </c>
      <c r="B9" s="6">
        <v>28070101</v>
      </c>
      <c r="C9" s="7" t="s">
        <v>56</v>
      </c>
      <c r="D9" s="6" t="s">
        <v>41</v>
      </c>
      <c r="E9" s="6">
        <v>1</v>
      </c>
      <c r="F9" s="6">
        <v>1.111E-3</v>
      </c>
      <c r="G9" s="8">
        <f>F9/E9</f>
        <v>1.111E-3</v>
      </c>
      <c r="H9" s="9">
        <v>1</v>
      </c>
      <c r="I9" s="10">
        <v>613757.80000000005</v>
      </c>
      <c r="J9" s="10">
        <f>I9*H9*G9</f>
        <v>681.88491580000004</v>
      </c>
    </row>
    <row r="10" spans="1:12" ht="19.5" x14ac:dyDescent="0.25">
      <c r="A10" s="27"/>
      <c r="B10" s="28"/>
      <c r="C10" s="29"/>
      <c r="D10" s="28"/>
      <c r="E10" s="28"/>
      <c r="F10" s="28"/>
      <c r="G10" s="30"/>
      <c r="H10" s="31"/>
      <c r="I10" s="32" t="s">
        <v>21</v>
      </c>
      <c r="J10" s="33">
        <f>SUM(J9:J9)</f>
        <v>681.88491580000004</v>
      </c>
    </row>
    <row r="11" spans="1:12" ht="19.5" x14ac:dyDescent="0.25">
      <c r="A11" s="43" t="str">
        <f>"مصالح   (" &amp; ROUND((J13/J17)*100,2) &amp; "%)"</f>
        <v>مصالح   (59.6%)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2" x14ac:dyDescent="0.25">
      <c r="A12" s="6">
        <v>1</v>
      </c>
      <c r="B12" s="6">
        <v>31020201</v>
      </c>
      <c r="C12" s="7" t="s">
        <v>190</v>
      </c>
      <c r="D12" s="6" t="s">
        <v>116</v>
      </c>
      <c r="E12" s="6">
        <v>1</v>
      </c>
      <c r="F12" s="6">
        <v>1.2</v>
      </c>
      <c r="G12" s="8">
        <f>F12/E12</f>
        <v>1.2</v>
      </c>
      <c r="H12" s="9">
        <v>1</v>
      </c>
      <c r="I12" s="10">
        <v>520000</v>
      </c>
      <c r="J12" s="10">
        <f>I12*H12*G12</f>
        <v>624000</v>
      </c>
    </row>
    <row r="13" spans="1:12" ht="19.5" x14ac:dyDescent="0.25">
      <c r="A13" s="27"/>
      <c r="B13" s="28"/>
      <c r="C13" s="29"/>
      <c r="D13" s="28"/>
      <c r="E13" s="28"/>
      <c r="F13" s="28"/>
      <c r="G13" s="30"/>
      <c r="H13" s="31"/>
      <c r="I13" s="32" t="s">
        <v>42</v>
      </c>
      <c r="J13" s="33">
        <f>SUM(J12:J12)</f>
        <v>624000</v>
      </c>
    </row>
    <row r="14" spans="1:12" ht="19.5" x14ac:dyDescent="0.25">
      <c r="A14" s="43" t="str">
        <f>"حمل   (" &amp; ROUND((J16/J17)*100,2) &amp; "%)"</f>
        <v>حمل   (33.65%)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2" x14ac:dyDescent="0.25">
      <c r="A15" s="6">
        <v>1</v>
      </c>
      <c r="B15" s="6">
        <v>41020101</v>
      </c>
      <c r="C15" s="7" t="s">
        <v>191</v>
      </c>
      <c r="D15" s="6" t="s">
        <v>116</v>
      </c>
      <c r="E15" s="6">
        <v>1</v>
      </c>
      <c r="F15" s="6">
        <v>1.2</v>
      </c>
      <c r="G15" s="8">
        <f>F15/E15</f>
        <v>1.2</v>
      </c>
      <c r="H15" s="9">
        <v>1</v>
      </c>
      <c r="I15" s="10">
        <v>293568</v>
      </c>
      <c r="J15" s="10">
        <f>I15*H15*G15</f>
        <v>352281.59999999998</v>
      </c>
    </row>
    <row r="16" spans="1:12" ht="19.5" x14ac:dyDescent="0.25">
      <c r="A16" s="11"/>
      <c r="B16" s="12"/>
      <c r="C16" s="13"/>
      <c r="D16" s="12"/>
      <c r="E16" s="12"/>
      <c r="F16" s="12"/>
      <c r="G16" s="14"/>
      <c r="H16" s="15"/>
      <c r="I16" s="16" t="s">
        <v>192</v>
      </c>
      <c r="J16" s="17">
        <f>SUM(J15:J15)</f>
        <v>352281.59999999998</v>
      </c>
    </row>
    <row r="17" spans="3:10" ht="19.5" x14ac:dyDescent="0.25">
      <c r="C17" s="18" t="s">
        <v>22</v>
      </c>
      <c r="D17" s="19">
        <v>1046000</v>
      </c>
      <c r="I17" s="21" t="s">
        <v>23</v>
      </c>
      <c r="J17" s="19">
        <f>J16+J13+J10+J7</f>
        <v>1046938.6197157999</v>
      </c>
    </row>
    <row r="18" spans="3:10" ht="19.5" x14ac:dyDescent="0.25">
      <c r="C18" s="22" t="s">
        <v>24</v>
      </c>
      <c r="I18" s="21" t="s">
        <v>25</v>
      </c>
      <c r="J18" s="23">
        <f>(J17-D17)/D17</f>
        <v>8.9734198451235832E-4</v>
      </c>
    </row>
  </sheetData>
  <mergeCells count="9">
    <mergeCell ref="A8:J8"/>
    <mergeCell ref="A11:J11"/>
    <mergeCell ref="A14:J14"/>
    <mergeCell ref="A1:C2"/>
    <mergeCell ref="D1:G1"/>
    <mergeCell ref="H1:J1"/>
    <mergeCell ref="D2:G2"/>
    <mergeCell ref="H2:J2"/>
    <mergeCell ref="A4:J4"/>
  </mergeCells>
  <hyperlinks>
    <hyperlink ref="C18" r:id="rId1" xr:uid="{00000000-0004-0000-3700-000000000000}"/>
    <hyperlink ref="K1" location="فهرست!A56" display="بازگشت به فهرست" xr:uid="{00000000-0004-0000-3700-000001000000}"/>
    <hyperlink ref="K2" location="'11020502'!A1" display="آناليز قبلي" xr:uid="{00000000-0004-0000-3700-000002000000}"/>
    <hyperlink ref="L2" location="'11020504'!A1" display="آناليز بعدي" xr:uid="{00000000-0004-0000-37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193</v>
      </c>
      <c r="B1" s="46"/>
      <c r="C1" s="46"/>
      <c r="D1" s="48" t="s">
        <v>54</v>
      </c>
      <c r="E1" s="48"/>
      <c r="F1" s="48"/>
      <c r="G1" s="48"/>
      <c r="H1" s="48" t="s">
        <v>194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(99.15%)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0.75548000000000004</v>
      </c>
      <c r="G5" s="8">
        <f>F5/E5</f>
        <v>0.75548000000000004</v>
      </c>
      <c r="H5" s="9">
        <v>1</v>
      </c>
      <c r="I5" s="10">
        <v>157476</v>
      </c>
      <c r="J5" s="10">
        <f>I5*H5*G5</f>
        <v>118969.96848000001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118969.96848000001</v>
      </c>
    </row>
    <row r="7" spans="1:12" ht="19.5" x14ac:dyDescent="0.25">
      <c r="A7" s="43" t="str">
        <f>"ماشين آلات و ابزار   (" &amp; ROUND((J9/J10)*100,2) &amp; "%)"</f>
        <v>ماشين آلات و ابزار   (0.85%)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28070101</v>
      </c>
      <c r="C8" s="7" t="s">
        <v>56</v>
      </c>
      <c r="D8" s="6" t="s">
        <v>41</v>
      </c>
      <c r="E8" s="6">
        <v>1</v>
      </c>
      <c r="F8" s="6">
        <v>1.6670000000000001E-3</v>
      </c>
      <c r="G8" s="8">
        <f>F8/E8</f>
        <v>1.6670000000000001E-3</v>
      </c>
      <c r="H8" s="9">
        <v>1</v>
      </c>
      <c r="I8" s="10">
        <v>613757.80000000005</v>
      </c>
      <c r="J8" s="10">
        <f>I8*H8*G8</f>
        <v>1023.1342526000001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1023.1342526000001</v>
      </c>
    </row>
    <row r="10" spans="1:12" ht="19.5" x14ac:dyDescent="0.25">
      <c r="C10" s="18" t="s">
        <v>22</v>
      </c>
      <c r="D10" s="19">
        <v>120000</v>
      </c>
      <c r="I10" s="21" t="s">
        <v>23</v>
      </c>
      <c r="J10" s="19">
        <f>J9+J6</f>
        <v>119993.1027326</v>
      </c>
    </row>
    <row r="11" spans="1:12" ht="19.5" x14ac:dyDescent="0.25">
      <c r="C11" s="22" t="s">
        <v>24</v>
      </c>
      <c r="I11" s="21" t="s">
        <v>25</v>
      </c>
      <c r="J11" s="23">
        <f>(J10-D10)/D10</f>
        <v>-5.7477228333300447E-5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3800-000000000000}"/>
    <hyperlink ref="K1" location="فهرست!A57" display="بازگشت به فهرست" xr:uid="{00000000-0004-0000-3800-000001000000}"/>
    <hyperlink ref="K2" location="'11020503'!A1" display="آناليز قبلي" xr:uid="{00000000-0004-0000-3800-000002000000}"/>
    <hyperlink ref="L2" location="'11020505'!A1" display="آناليز بعدي" xr:uid="{00000000-0004-0000-38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195</v>
      </c>
      <c r="B1" s="46"/>
      <c r="C1" s="46"/>
      <c r="D1" s="48" t="s">
        <v>54</v>
      </c>
      <c r="E1" s="48"/>
      <c r="F1" s="48"/>
      <c r="G1" s="48"/>
      <c r="H1" s="48" t="s">
        <v>196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ROUND((J7/J11)*100,2) &amp; "%)"</f>
        <v>نيروي انساني   (99.38%)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0.61812</v>
      </c>
      <c r="G5" s="4">
        <f>F5/E5</f>
        <v>0.61812</v>
      </c>
      <c r="H5" s="26">
        <v>1</v>
      </c>
      <c r="I5" s="5">
        <v>157476</v>
      </c>
      <c r="J5" s="5">
        <f>I5*H5*G5</f>
        <v>97339.065119999999</v>
      </c>
    </row>
    <row r="6" spans="1:12" x14ac:dyDescent="0.25">
      <c r="A6" s="6">
        <v>2</v>
      </c>
      <c r="B6" s="6">
        <v>14020102</v>
      </c>
      <c r="C6" s="7" t="s">
        <v>184</v>
      </c>
      <c r="D6" s="6" t="s">
        <v>30</v>
      </c>
      <c r="E6" s="6">
        <v>1</v>
      </c>
      <c r="F6" s="6">
        <v>6.7830000000000001E-2</v>
      </c>
      <c r="G6" s="8">
        <f>F6/E6</f>
        <v>6.7830000000000001E-2</v>
      </c>
      <c r="H6" s="9">
        <v>1</v>
      </c>
      <c r="I6" s="10">
        <v>184386.8</v>
      </c>
      <c r="J6" s="10">
        <f>I6*H6*G6</f>
        <v>12506.956644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109846.021764</v>
      </c>
    </row>
    <row r="8" spans="1:12" ht="19.5" x14ac:dyDescent="0.25">
      <c r="A8" s="43" t="str">
        <f>"ماشين آلات و ابزار   (" &amp; ROUND((J10/J11)*100,2) &amp; "%)"</f>
        <v>ماشين آلات و ابزار   (0.62%)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6">
        <v>1</v>
      </c>
      <c r="B9" s="6">
        <v>28070101</v>
      </c>
      <c r="C9" s="7" t="s">
        <v>56</v>
      </c>
      <c r="D9" s="6" t="s">
        <v>41</v>
      </c>
      <c r="E9" s="6">
        <v>1</v>
      </c>
      <c r="F9" s="6">
        <v>1.111E-3</v>
      </c>
      <c r="G9" s="8">
        <f>F9/E9</f>
        <v>1.111E-3</v>
      </c>
      <c r="H9" s="9">
        <v>1</v>
      </c>
      <c r="I9" s="10">
        <v>613757.80000000005</v>
      </c>
      <c r="J9" s="10">
        <f>I9*H9*G9</f>
        <v>681.88491580000004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SUM(J9:J9)</f>
        <v>681.88491580000004</v>
      </c>
    </row>
    <row r="11" spans="1:12" ht="19.5" x14ac:dyDescent="0.25">
      <c r="C11" s="18" t="s">
        <v>22</v>
      </c>
      <c r="D11" s="19">
        <v>110500</v>
      </c>
      <c r="I11" s="21" t="s">
        <v>23</v>
      </c>
      <c r="J11" s="19">
        <f>J10+J7</f>
        <v>110527.9066798</v>
      </c>
    </row>
    <row r="12" spans="1:12" ht="19.5" x14ac:dyDescent="0.25">
      <c r="C12" s="22" t="s">
        <v>24</v>
      </c>
      <c r="I12" s="21" t="s">
        <v>25</v>
      </c>
      <c r="J12" s="23">
        <f>(J11-D11)/D11</f>
        <v>2.5254913846152515E-4</v>
      </c>
    </row>
  </sheetData>
  <mergeCells count="7">
    <mergeCell ref="A8:J8"/>
    <mergeCell ref="A1:C2"/>
    <mergeCell ref="D1:G1"/>
    <mergeCell ref="H1:J1"/>
    <mergeCell ref="D2:G2"/>
    <mergeCell ref="H2:J2"/>
    <mergeCell ref="A4:J4"/>
  </mergeCells>
  <hyperlinks>
    <hyperlink ref="C12" r:id="rId1" xr:uid="{00000000-0004-0000-3900-000000000000}"/>
    <hyperlink ref="K1" location="فهرست!A58" display="بازگشت به فهرست" xr:uid="{00000000-0004-0000-3900-000001000000}"/>
    <hyperlink ref="K2" location="'11020504'!A1" display="آناليز قبلي" xr:uid="{00000000-0004-0000-3900-000002000000}"/>
    <hyperlink ref="L2" location="'11020506'!A1" display="آناليز بعدي" xr:uid="{00000000-0004-0000-39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>
    <pageSetUpPr fitToPage="1"/>
  </sheetPr>
  <dimension ref="A1:L12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197</v>
      </c>
      <c r="B1" s="46"/>
      <c r="C1" s="46"/>
      <c r="D1" s="48" t="s">
        <v>54</v>
      </c>
      <c r="E1" s="48"/>
      <c r="F1" s="48"/>
      <c r="G1" s="48"/>
      <c r="H1" s="48" t="s">
        <v>198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(98.41%)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1.94293</v>
      </c>
      <c r="G5" s="8">
        <f>F5/E5</f>
        <v>1.94293</v>
      </c>
      <c r="H5" s="9">
        <v>1</v>
      </c>
      <c r="I5" s="10">
        <v>157476</v>
      </c>
      <c r="J5" s="10">
        <f>I5*H5*G5</f>
        <v>305964.84467999998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305964.84467999998</v>
      </c>
    </row>
    <row r="7" spans="1:12" ht="19.5" x14ac:dyDescent="0.25">
      <c r="A7" s="43" t="str">
        <f>"ماشين آلات و ابزار   (" &amp; ROUND((J10/J11)*100,2) &amp; "%)"</f>
        <v>ماشين آلات و ابزار   (1.59%)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5.7800000000000004E-3</v>
      </c>
      <c r="G8" s="4">
        <f>F8/E8</f>
        <v>5.7800000000000004E-3</v>
      </c>
      <c r="H8" s="26">
        <v>1</v>
      </c>
      <c r="I8" s="5">
        <v>613757.80000000005</v>
      </c>
      <c r="J8" s="5">
        <f>I8*H8*G8</f>
        <v>3547.5200840000007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3.6000000000000002E-4</v>
      </c>
      <c r="G9" s="8">
        <f>F9/E9</f>
        <v>3.6000000000000002E-4</v>
      </c>
      <c r="H9" s="9">
        <v>1</v>
      </c>
      <c r="I9" s="10">
        <v>3905731.2</v>
      </c>
      <c r="J9" s="10">
        <f>I9*H9*G9</f>
        <v>1406.0632320000002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4953.5833160000011</v>
      </c>
    </row>
    <row r="11" spans="1:12" ht="19.5" x14ac:dyDescent="0.25">
      <c r="C11" s="18" t="s">
        <v>22</v>
      </c>
      <c r="D11" s="19">
        <v>311000</v>
      </c>
      <c r="I11" s="21" t="s">
        <v>23</v>
      </c>
      <c r="J11" s="19">
        <f>J10+J6</f>
        <v>310918.42799599998</v>
      </c>
    </row>
    <row r="12" spans="1:12" ht="19.5" x14ac:dyDescent="0.25">
      <c r="C12" s="22" t="s">
        <v>24</v>
      </c>
      <c r="I12" s="21" t="s">
        <v>25</v>
      </c>
      <c r="J12" s="23">
        <f>(J11-D11)/D11</f>
        <v>-2.6228940192931196E-4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3A00-000000000000}"/>
    <hyperlink ref="K1" location="فهرست!A59" display="بازگشت به فهرست" xr:uid="{00000000-0004-0000-3A00-000001000000}"/>
    <hyperlink ref="K2" location="'11020505'!A1" display="آناليز قبلي" xr:uid="{00000000-0004-0000-3A00-000002000000}"/>
    <hyperlink ref="L2" location="'11020507'!A1" display="آناليز بعدي" xr:uid="{00000000-0004-0000-3A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12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47</v>
      </c>
      <c r="B1" s="46"/>
      <c r="C1" s="46"/>
      <c r="D1" s="48" t="s">
        <v>7</v>
      </c>
      <c r="E1" s="48"/>
      <c r="F1" s="48"/>
      <c r="G1" s="48"/>
      <c r="H1" s="48" t="s">
        <v>48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(90.53%)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4.5339</v>
      </c>
      <c r="G5" s="8">
        <f>F5/E5</f>
        <v>4.5339</v>
      </c>
      <c r="H5" s="9">
        <v>1</v>
      </c>
      <c r="I5" s="10">
        <v>157476</v>
      </c>
      <c r="J5" s="10">
        <f>I5*H5*G5</f>
        <v>713980.43640000001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713980.43640000001</v>
      </c>
    </row>
    <row r="7" spans="1:12" ht="19.5" x14ac:dyDescent="0.25">
      <c r="A7" s="43" t="str">
        <f>"ماشين آلات و ابزار   (" &amp; ROUND((J10/J11)*100,2) &amp; "%)"</f>
        <v>ماشين آلات و ابزار   (9.47%)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ht="36" x14ac:dyDescent="0.25">
      <c r="A8" s="2">
        <v>1</v>
      </c>
      <c r="B8" s="2">
        <v>23020202</v>
      </c>
      <c r="C8" s="25" t="s">
        <v>49</v>
      </c>
      <c r="D8" s="2" t="s">
        <v>20</v>
      </c>
      <c r="E8" s="2">
        <v>1</v>
      </c>
      <c r="F8" s="2">
        <v>0.04</v>
      </c>
      <c r="G8" s="4">
        <f>F8/E8</f>
        <v>0.04</v>
      </c>
      <c r="H8" s="26">
        <v>1</v>
      </c>
      <c r="I8" s="5">
        <v>965365.6</v>
      </c>
      <c r="J8" s="5">
        <f>I8*H8*G8</f>
        <v>38614.624000000003</v>
      </c>
    </row>
    <row r="9" spans="1:12" ht="36" x14ac:dyDescent="0.25">
      <c r="A9" s="6">
        <v>2</v>
      </c>
      <c r="B9" s="6">
        <v>25010803</v>
      </c>
      <c r="C9" s="7" t="s">
        <v>50</v>
      </c>
      <c r="D9" s="6" t="s">
        <v>20</v>
      </c>
      <c r="E9" s="6">
        <v>1</v>
      </c>
      <c r="F9" s="6">
        <v>0.02</v>
      </c>
      <c r="G9" s="8">
        <f>F9/E9</f>
        <v>0.02</v>
      </c>
      <c r="H9" s="9">
        <v>1</v>
      </c>
      <c r="I9" s="10">
        <v>1803139.3</v>
      </c>
      <c r="J9" s="10">
        <f>I9*H9*G9</f>
        <v>36062.786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74677.41</v>
      </c>
    </row>
    <row r="11" spans="1:12" ht="19.5" x14ac:dyDescent="0.25">
      <c r="C11" s="18" t="s">
        <v>22</v>
      </c>
      <c r="D11" s="19">
        <v>788500</v>
      </c>
      <c r="I11" s="21" t="s">
        <v>23</v>
      </c>
      <c r="J11" s="19">
        <f>J10+J6</f>
        <v>788657.84640000004</v>
      </c>
    </row>
    <row r="12" spans="1:12" ht="19.5" x14ac:dyDescent="0.25">
      <c r="C12" s="22" t="s">
        <v>24</v>
      </c>
      <c r="I12" s="21" t="s">
        <v>25</v>
      </c>
      <c r="J12" s="23">
        <f>(J11-D11)/D11</f>
        <v>2.0018566899180539E-4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500-000000000000}"/>
    <hyperlink ref="K1" location="فهرست!A6" display="بازگشت به فهرست" xr:uid="{00000000-0004-0000-0500-000001000000}"/>
    <hyperlink ref="K2" location="'11010230'!A1" display="آناليز قبلي" xr:uid="{00000000-0004-0000-0500-000002000000}"/>
    <hyperlink ref="L2" location="'11010302'!A1" display="آناليز بعدي" xr:uid="{00000000-0004-0000-05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>
    <pageSetUpPr fitToPage="1"/>
  </sheetPr>
  <dimension ref="A1:L9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199</v>
      </c>
      <c r="B1" s="46"/>
      <c r="C1" s="46"/>
      <c r="D1" s="48" t="s">
        <v>7</v>
      </c>
      <c r="E1" s="48"/>
      <c r="F1" s="48"/>
      <c r="G1" s="48"/>
      <c r="H1" s="48" t="s">
        <v>200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ROUND((J7/J8)*100,2) &amp; "%)"</f>
        <v>نيروي انساني   (100%)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14010102</v>
      </c>
      <c r="C5" s="25" t="s">
        <v>29</v>
      </c>
      <c r="D5" s="2" t="s">
        <v>30</v>
      </c>
      <c r="E5" s="2">
        <v>1</v>
      </c>
      <c r="F5" s="2">
        <v>0.27200000000000002</v>
      </c>
      <c r="G5" s="4">
        <f>F5/E5</f>
        <v>0.27200000000000002</v>
      </c>
      <c r="H5" s="26">
        <v>1</v>
      </c>
      <c r="I5" s="5">
        <v>157476</v>
      </c>
      <c r="J5" s="5">
        <f>I5*H5*G5</f>
        <v>42833.472000000002</v>
      </c>
    </row>
    <row r="6" spans="1:12" x14ac:dyDescent="0.25">
      <c r="A6" s="6">
        <v>2</v>
      </c>
      <c r="B6" s="6">
        <v>14020102</v>
      </c>
      <c r="C6" s="7" t="s">
        <v>184</v>
      </c>
      <c r="D6" s="6" t="s">
        <v>30</v>
      </c>
      <c r="E6" s="6">
        <v>1</v>
      </c>
      <c r="F6" s="6">
        <v>6.8000000000000005E-2</v>
      </c>
      <c r="G6" s="8">
        <f>F6/E6</f>
        <v>6.8000000000000005E-2</v>
      </c>
      <c r="H6" s="9">
        <v>1</v>
      </c>
      <c r="I6" s="10">
        <v>184386.8</v>
      </c>
      <c r="J6" s="10">
        <f>I6*H6*G6</f>
        <v>12538.3024</v>
      </c>
    </row>
    <row r="7" spans="1:12" ht="19.5" x14ac:dyDescent="0.25">
      <c r="A7" s="11"/>
      <c r="B7" s="12"/>
      <c r="C7" s="13"/>
      <c r="D7" s="12"/>
      <c r="E7" s="12"/>
      <c r="F7" s="12"/>
      <c r="G7" s="14"/>
      <c r="H7" s="15"/>
      <c r="I7" s="16" t="s">
        <v>33</v>
      </c>
      <c r="J7" s="17">
        <f>SUM(J5:J6)</f>
        <v>55371.774400000002</v>
      </c>
    </row>
    <row r="8" spans="1:12" ht="19.5" x14ac:dyDescent="0.25">
      <c r="C8" s="18" t="s">
        <v>22</v>
      </c>
      <c r="D8" s="19">
        <v>55400</v>
      </c>
      <c r="I8" s="21" t="s">
        <v>23</v>
      </c>
      <c r="J8" s="19">
        <f>J7</f>
        <v>55371.774400000002</v>
      </c>
    </row>
    <row r="9" spans="1:12" ht="19.5" x14ac:dyDescent="0.25">
      <c r="C9" s="22" t="s">
        <v>24</v>
      </c>
      <c r="I9" s="21" t="s">
        <v>25</v>
      </c>
      <c r="J9" s="23">
        <f>(J8-D8)/D8</f>
        <v>-5.0948736462090149E-4</v>
      </c>
    </row>
  </sheetData>
  <mergeCells count="6">
    <mergeCell ref="A4:J4"/>
    <mergeCell ref="A1:C2"/>
    <mergeCell ref="D1:G1"/>
    <mergeCell ref="H1:J1"/>
    <mergeCell ref="D2:G2"/>
    <mergeCell ref="H2:J2"/>
  </mergeCells>
  <hyperlinks>
    <hyperlink ref="C9" r:id="rId1" xr:uid="{00000000-0004-0000-3B00-000000000000}"/>
    <hyperlink ref="K1" location="فهرست!A60" display="بازگشت به فهرست" xr:uid="{00000000-0004-0000-3B00-000001000000}"/>
    <hyperlink ref="K2" location="'11020506'!A1" display="آناليز قبلي" xr:uid="{00000000-0004-0000-3B00-000002000000}"/>
    <hyperlink ref="L2" location="'11020508'!A1" display="آناليز بعدي" xr:uid="{00000000-0004-0000-3B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>
    <pageSetUpPr fitToPage="1"/>
  </sheetPr>
  <dimension ref="A1:L11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201</v>
      </c>
      <c r="B1" s="46"/>
      <c r="C1" s="46"/>
      <c r="D1" s="48" t="s">
        <v>7</v>
      </c>
      <c r="E1" s="48"/>
      <c r="F1" s="48"/>
      <c r="G1" s="48"/>
      <c r="H1" s="48" t="s">
        <v>202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ROUND((J6/J10)*100,2) &amp; "%)"</f>
        <v>نيروي انساني   (99.55%)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0.54400000000000004</v>
      </c>
      <c r="G5" s="8">
        <f>F5/E5</f>
        <v>0.54400000000000004</v>
      </c>
      <c r="H5" s="9">
        <v>1</v>
      </c>
      <c r="I5" s="10">
        <v>157476</v>
      </c>
      <c r="J5" s="10">
        <f>I5*H5*G5</f>
        <v>85666.944000000003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85666.944000000003</v>
      </c>
    </row>
    <row r="7" spans="1:12" ht="19.5" x14ac:dyDescent="0.25">
      <c r="A7" s="43" t="str">
        <f>"ماشين آلات و ابزار   (" &amp; ROUND((J9/J10)*100,2) &amp; "%)"</f>
        <v>ماشين آلات و ابزار   (0.45%)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6">
        <v>1</v>
      </c>
      <c r="B8" s="6">
        <v>28070101</v>
      </c>
      <c r="C8" s="7" t="s">
        <v>56</v>
      </c>
      <c r="D8" s="6" t="s">
        <v>41</v>
      </c>
      <c r="E8" s="6">
        <v>1</v>
      </c>
      <c r="F8" s="6">
        <v>6.3000000000000003E-4</v>
      </c>
      <c r="G8" s="8">
        <f>F8/E8</f>
        <v>6.3000000000000003E-4</v>
      </c>
      <c r="H8" s="9">
        <v>1</v>
      </c>
      <c r="I8" s="10">
        <v>613757.80000000005</v>
      </c>
      <c r="J8" s="10">
        <f>I8*H8*G8</f>
        <v>386.66741400000006</v>
      </c>
    </row>
    <row r="9" spans="1:12" ht="19.5" x14ac:dyDescent="0.25">
      <c r="A9" s="11"/>
      <c r="B9" s="12"/>
      <c r="C9" s="13"/>
      <c r="D9" s="12"/>
      <c r="E9" s="12"/>
      <c r="F9" s="12"/>
      <c r="G9" s="14"/>
      <c r="H9" s="15"/>
      <c r="I9" s="16" t="s">
        <v>21</v>
      </c>
      <c r="J9" s="17">
        <f>SUM(J8:J8)</f>
        <v>386.66741400000006</v>
      </c>
    </row>
    <row r="10" spans="1:12" ht="19.5" x14ac:dyDescent="0.25">
      <c r="C10" s="18" t="s">
        <v>22</v>
      </c>
      <c r="D10" s="19">
        <v>86100</v>
      </c>
      <c r="I10" s="21" t="s">
        <v>23</v>
      </c>
      <c r="J10" s="19">
        <f>J9+J6</f>
        <v>86053.611413999999</v>
      </c>
    </row>
    <row r="11" spans="1:12" ht="19.5" x14ac:dyDescent="0.25">
      <c r="C11" s="22" t="s">
        <v>24</v>
      </c>
      <c r="I11" s="21" t="s">
        <v>25</v>
      </c>
      <c r="J11" s="23">
        <f>(J10-D10)/D10</f>
        <v>-5.3877567944251963E-4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1" r:id="rId1" xr:uid="{00000000-0004-0000-3C00-000000000000}"/>
    <hyperlink ref="K1" location="فهرست!A61" display="بازگشت به فهرست" xr:uid="{00000000-0004-0000-3C00-000001000000}"/>
    <hyperlink ref="K2" location="'11020507'!A1" display="آناليز قبلي" xr:uid="{00000000-0004-0000-3C00-000002000000}"/>
    <hyperlink ref="L2" location="'11020601'!A1" display="آناليز بعدي" xr:uid="{00000000-0004-0000-3C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203</v>
      </c>
      <c r="B1" s="46"/>
      <c r="C1" s="46"/>
      <c r="D1" s="48" t="s">
        <v>7</v>
      </c>
      <c r="E1" s="48"/>
      <c r="F1" s="48"/>
      <c r="G1" s="48"/>
      <c r="H1" s="48" t="s">
        <v>204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ROUND((J7/J14)*100,2) &amp; "%)"</f>
        <v>نيروي انساني   (81.38%)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13040901</v>
      </c>
      <c r="C5" s="25" t="s">
        <v>205</v>
      </c>
      <c r="D5" s="2" t="s">
        <v>30</v>
      </c>
      <c r="E5" s="2">
        <v>1</v>
      </c>
      <c r="F5" s="2">
        <v>5.4399999999999997E-2</v>
      </c>
      <c r="G5" s="4">
        <f>F5/E5</f>
        <v>5.4399999999999997E-2</v>
      </c>
      <c r="H5" s="26">
        <v>1</v>
      </c>
      <c r="I5" s="5">
        <v>174456.2</v>
      </c>
      <c r="J5" s="5">
        <f>I5*H5*G5</f>
        <v>9490.4172799999997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5.4399999999999997E-2</v>
      </c>
      <c r="G6" s="8">
        <f>F6/E6</f>
        <v>5.4399999999999997E-2</v>
      </c>
      <c r="H6" s="9">
        <v>1</v>
      </c>
      <c r="I6" s="10">
        <v>157476</v>
      </c>
      <c r="J6" s="10">
        <f>I6*H6*G6</f>
        <v>8566.6944000000003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18057.111680000002</v>
      </c>
    </row>
    <row r="8" spans="1:12" ht="19.5" x14ac:dyDescent="0.25">
      <c r="A8" s="43" t="str">
        <f>"ماشين آلات و ابزار   (" &amp; ROUND((J10/J14)*100,2) &amp; "%)"</f>
        <v>ماشين آلات و ابزار   (9.39%)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6">
        <v>1</v>
      </c>
      <c r="B9" s="6">
        <v>25030101</v>
      </c>
      <c r="C9" s="7" t="s">
        <v>206</v>
      </c>
      <c r="D9" s="6" t="s">
        <v>20</v>
      </c>
      <c r="E9" s="6">
        <v>1</v>
      </c>
      <c r="F9" s="6">
        <v>3.2000000000000001E-2</v>
      </c>
      <c r="G9" s="8">
        <f>F9/E9</f>
        <v>3.2000000000000001E-2</v>
      </c>
      <c r="H9" s="9">
        <v>1</v>
      </c>
      <c r="I9" s="10">
        <v>65103.6</v>
      </c>
      <c r="J9" s="10">
        <f>I9*H9*G9</f>
        <v>2083.3152</v>
      </c>
    </row>
    <row r="10" spans="1:12" ht="19.5" x14ac:dyDescent="0.25">
      <c r="A10" s="27"/>
      <c r="B10" s="28"/>
      <c r="C10" s="29"/>
      <c r="D10" s="28"/>
      <c r="E10" s="28"/>
      <c r="F10" s="28"/>
      <c r="G10" s="30"/>
      <c r="H10" s="31"/>
      <c r="I10" s="32" t="s">
        <v>21</v>
      </c>
      <c r="J10" s="33">
        <f>SUM(J9:J9)</f>
        <v>2083.3152</v>
      </c>
    </row>
    <row r="11" spans="1:12" ht="19.5" x14ac:dyDescent="0.25">
      <c r="A11" s="43" t="str">
        <f>"مصالح   (" &amp; ROUND((J13/J14)*100,2) &amp; "%)"</f>
        <v>مصالح   (9.23%)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2" x14ac:dyDescent="0.25">
      <c r="A12" s="6">
        <v>1</v>
      </c>
      <c r="B12" s="6">
        <v>31010101</v>
      </c>
      <c r="C12" s="7" t="s">
        <v>115</v>
      </c>
      <c r="D12" s="6" t="s">
        <v>116</v>
      </c>
      <c r="E12" s="6">
        <v>1</v>
      </c>
      <c r="F12" s="6">
        <v>1.4999999999999999E-2</v>
      </c>
      <c r="G12" s="8">
        <f>F12/E12</f>
        <v>1.4999999999999999E-2</v>
      </c>
      <c r="H12" s="9">
        <v>1</v>
      </c>
      <c r="I12" s="10">
        <v>136550</v>
      </c>
      <c r="J12" s="10">
        <f>I12*H12*G12</f>
        <v>2048.25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42</v>
      </c>
      <c r="J13" s="17">
        <f>SUM(J12:J12)</f>
        <v>2048.25</v>
      </c>
    </row>
    <row r="14" spans="1:12" ht="19.5" x14ac:dyDescent="0.25">
      <c r="C14" s="18" t="s">
        <v>22</v>
      </c>
      <c r="D14" s="19">
        <v>22200</v>
      </c>
      <c r="I14" s="21" t="s">
        <v>23</v>
      </c>
      <c r="J14" s="19">
        <f>J13+J10+J7</f>
        <v>22188.676880000003</v>
      </c>
    </row>
    <row r="15" spans="1:12" ht="19.5" x14ac:dyDescent="0.25">
      <c r="C15" s="22" t="s">
        <v>24</v>
      </c>
      <c r="I15" s="21" t="s">
        <v>25</v>
      </c>
      <c r="J15" s="23">
        <f>(J14-D14)/D14</f>
        <v>-5.1005045045032836E-4</v>
      </c>
    </row>
  </sheetData>
  <mergeCells count="8">
    <mergeCell ref="A8:J8"/>
    <mergeCell ref="A11:J11"/>
    <mergeCell ref="A1:C2"/>
    <mergeCell ref="D1:G1"/>
    <mergeCell ref="H1:J1"/>
    <mergeCell ref="D2:G2"/>
    <mergeCell ref="H2:J2"/>
    <mergeCell ref="A4:J4"/>
  </mergeCells>
  <hyperlinks>
    <hyperlink ref="C15" r:id="rId1" xr:uid="{00000000-0004-0000-3D00-000000000000}"/>
    <hyperlink ref="K1" location="فهرست!A62" display="بازگشت به فهرست" xr:uid="{00000000-0004-0000-3D00-000001000000}"/>
    <hyperlink ref="K2" location="'11020508'!A1" display="آناليز قبلي" xr:uid="{00000000-0004-0000-3D00-000002000000}"/>
    <hyperlink ref="L2" location="'11020602'!A1" display="آناليز بعدي" xr:uid="{00000000-0004-0000-3D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>
    <pageSetUpPr fitToPage="1"/>
  </sheetPr>
  <dimension ref="A1:L15"/>
  <sheetViews>
    <sheetView rightToLeft="1" view="pageBreakPreview" zoomScaleNormal="100" zoomScaleSheetLayoutView="100" workbookViewId="0">
      <selection sqref="A1:C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207</v>
      </c>
      <c r="B1" s="46"/>
      <c r="C1" s="46"/>
      <c r="D1" s="48" t="s">
        <v>54</v>
      </c>
      <c r="E1" s="48"/>
      <c r="F1" s="48"/>
      <c r="G1" s="48"/>
      <c r="H1" s="48" t="s">
        <v>208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154</v>
      </c>
      <c r="I2" s="49"/>
      <c r="J2" s="49"/>
      <c r="K2" s="34" t="s">
        <v>343</v>
      </c>
      <c r="L2" s="34"/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ROUND((J7/J14)*100,2) &amp; "%)"</f>
        <v>نيروي انساني   (83.96%)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2">
        <v>1</v>
      </c>
      <c r="B5" s="2">
        <v>13040901</v>
      </c>
      <c r="C5" s="25" t="s">
        <v>205</v>
      </c>
      <c r="D5" s="2" t="s">
        <v>30</v>
      </c>
      <c r="E5" s="2">
        <v>1</v>
      </c>
      <c r="F5" s="2">
        <v>0.54400000000000004</v>
      </c>
      <c r="G5" s="4">
        <f>F5/E5</f>
        <v>0.54400000000000004</v>
      </c>
      <c r="H5" s="26">
        <v>1</v>
      </c>
      <c r="I5" s="5">
        <v>174456.2</v>
      </c>
      <c r="J5" s="5">
        <f>I5*H5*G5</f>
        <v>94904.172800000015</v>
      </c>
    </row>
    <row r="6" spans="1:12" x14ac:dyDescent="0.25">
      <c r="A6" s="6">
        <v>2</v>
      </c>
      <c r="B6" s="6">
        <v>14010102</v>
      </c>
      <c r="C6" s="7" t="s">
        <v>29</v>
      </c>
      <c r="D6" s="6" t="s">
        <v>30</v>
      </c>
      <c r="E6" s="6">
        <v>1</v>
      </c>
      <c r="F6" s="6">
        <v>0.54400000000000004</v>
      </c>
      <c r="G6" s="8">
        <f>F6/E6</f>
        <v>0.54400000000000004</v>
      </c>
      <c r="H6" s="9">
        <v>1</v>
      </c>
      <c r="I6" s="10">
        <v>157476</v>
      </c>
      <c r="J6" s="10">
        <f>I6*H6*G6</f>
        <v>85666.944000000003</v>
      </c>
    </row>
    <row r="7" spans="1:12" ht="19.5" x14ac:dyDescent="0.25">
      <c r="A7" s="27"/>
      <c r="B7" s="28"/>
      <c r="C7" s="29"/>
      <c r="D7" s="28"/>
      <c r="E7" s="28"/>
      <c r="F7" s="28"/>
      <c r="G7" s="30"/>
      <c r="H7" s="31"/>
      <c r="I7" s="32" t="s">
        <v>33</v>
      </c>
      <c r="J7" s="33">
        <f>SUM(J5:J6)</f>
        <v>180571.11680000002</v>
      </c>
    </row>
    <row r="8" spans="1:12" ht="19.5" x14ac:dyDescent="0.25">
      <c r="A8" s="43" t="str">
        <f>"ماشين آلات و ابزار   (" &amp; ROUND((J10/J14)*100,2) &amp; "%)"</f>
        <v>ماشين آلات و ابزار   (9.69%)</v>
      </c>
      <c r="B8" s="44"/>
      <c r="C8" s="44"/>
      <c r="D8" s="44"/>
      <c r="E8" s="44"/>
      <c r="F8" s="44"/>
      <c r="G8" s="44"/>
      <c r="H8" s="44"/>
      <c r="I8" s="44"/>
      <c r="J8" s="45"/>
    </row>
    <row r="9" spans="1:12" x14ac:dyDescent="0.25">
      <c r="A9" s="6">
        <v>1</v>
      </c>
      <c r="B9" s="6">
        <v>25030101</v>
      </c>
      <c r="C9" s="7" t="s">
        <v>206</v>
      </c>
      <c r="D9" s="6" t="s">
        <v>20</v>
      </c>
      <c r="E9" s="6">
        <v>1</v>
      </c>
      <c r="F9" s="6">
        <v>0.32</v>
      </c>
      <c r="G9" s="8">
        <f>F9/E9</f>
        <v>0.32</v>
      </c>
      <c r="H9" s="9">
        <v>1</v>
      </c>
      <c r="I9" s="10">
        <v>65103.6</v>
      </c>
      <c r="J9" s="10">
        <f>I9*H9*G9</f>
        <v>20833.151999999998</v>
      </c>
    </row>
    <row r="10" spans="1:12" ht="19.5" x14ac:dyDescent="0.25">
      <c r="A10" s="27"/>
      <c r="B10" s="28"/>
      <c r="C10" s="29"/>
      <c r="D10" s="28"/>
      <c r="E10" s="28"/>
      <c r="F10" s="28"/>
      <c r="G10" s="30"/>
      <c r="H10" s="31"/>
      <c r="I10" s="32" t="s">
        <v>21</v>
      </c>
      <c r="J10" s="33">
        <f>SUM(J9:J9)</f>
        <v>20833.151999999998</v>
      </c>
    </row>
    <row r="11" spans="1:12" ht="19.5" x14ac:dyDescent="0.25">
      <c r="A11" s="43" t="str">
        <f>"مصالح   (" &amp; ROUND((J13/J14)*100,2) &amp; "%)"</f>
        <v>مصالح   (6.35%)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2" x14ac:dyDescent="0.25">
      <c r="A12" s="6">
        <v>1</v>
      </c>
      <c r="B12" s="6">
        <v>31010101</v>
      </c>
      <c r="C12" s="7" t="s">
        <v>115</v>
      </c>
      <c r="D12" s="6" t="s">
        <v>116</v>
      </c>
      <c r="E12" s="6">
        <v>1</v>
      </c>
      <c r="F12" s="6">
        <v>0.1</v>
      </c>
      <c r="G12" s="8">
        <f>F12/E12</f>
        <v>0.1</v>
      </c>
      <c r="H12" s="9">
        <v>1</v>
      </c>
      <c r="I12" s="10">
        <v>136550</v>
      </c>
      <c r="J12" s="10">
        <f>I12*H12*G12</f>
        <v>13655</v>
      </c>
    </row>
    <row r="13" spans="1:12" ht="19.5" x14ac:dyDescent="0.25">
      <c r="A13" s="11"/>
      <c r="B13" s="12"/>
      <c r="C13" s="13"/>
      <c r="D13" s="12"/>
      <c r="E13" s="12"/>
      <c r="F13" s="12"/>
      <c r="G13" s="14"/>
      <c r="H13" s="15"/>
      <c r="I13" s="16" t="s">
        <v>42</v>
      </c>
      <c r="J13" s="17">
        <f>SUM(J12:J12)</f>
        <v>13655</v>
      </c>
    </row>
    <row r="14" spans="1:12" ht="19.5" x14ac:dyDescent="0.25">
      <c r="C14" s="18" t="s">
        <v>22</v>
      </c>
      <c r="D14" s="19">
        <v>215000</v>
      </c>
      <c r="I14" s="21" t="s">
        <v>23</v>
      </c>
      <c r="J14" s="19">
        <f>J13+J10+J7</f>
        <v>215059.26880000002</v>
      </c>
    </row>
    <row r="15" spans="1:12" ht="19.5" x14ac:dyDescent="0.25">
      <c r="C15" s="22" t="s">
        <v>24</v>
      </c>
      <c r="I15" s="21" t="s">
        <v>25</v>
      </c>
      <c r="J15" s="23">
        <f>(J14-D14)/D14</f>
        <v>2.756688372093946E-4</v>
      </c>
    </row>
  </sheetData>
  <mergeCells count="8">
    <mergeCell ref="A8:J8"/>
    <mergeCell ref="A11:J11"/>
    <mergeCell ref="A1:C2"/>
    <mergeCell ref="D1:G1"/>
    <mergeCell ref="H1:J1"/>
    <mergeCell ref="D2:G2"/>
    <mergeCell ref="H2:J2"/>
    <mergeCell ref="A4:J4"/>
  </mergeCells>
  <hyperlinks>
    <hyperlink ref="C15" r:id="rId1" xr:uid="{00000000-0004-0000-3E00-000000000000}"/>
    <hyperlink ref="K1" location="فهرست!A63" display="بازگشت به فهرست" xr:uid="{00000000-0004-0000-3E00-000001000000}"/>
    <hyperlink ref="K2" location="'11020601'!A1" display="آناليز قبلي" xr:uid="{00000000-0004-0000-3E00-000002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12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51</v>
      </c>
      <c r="B1" s="46"/>
      <c r="C1" s="46"/>
      <c r="D1" s="48" t="s">
        <v>7</v>
      </c>
      <c r="E1" s="48"/>
      <c r="F1" s="48"/>
      <c r="G1" s="48"/>
      <c r="H1" s="48" t="s">
        <v>52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(91.98%)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5.44</v>
      </c>
      <c r="G5" s="8">
        <f>F5/E5</f>
        <v>5.44</v>
      </c>
      <c r="H5" s="9">
        <v>1</v>
      </c>
      <c r="I5" s="10">
        <v>157476</v>
      </c>
      <c r="J5" s="10">
        <f>I5*H5*G5</f>
        <v>856669.44000000006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856669.44000000006</v>
      </c>
    </row>
    <row r="7" spans="1:12" ht="19.5" x14ac:dyDescent="0.25">
      <c r="A7" s="43" t="str">
        <f>"ماشين آلات و ابزار   (" &amp; ROUND((J10/J11)*100,2) &amp; "%)"</f>
        <v>ماشين آلات و ابزار   (8.02%)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ht="36" x14ac:dyDescent="0.25">
      <c r="A8" s="2">
        <v>1</v>
      </c>
      <c r="B8" s="2">
        <v>23020202</v>
      </c>
      <c r="C8" s="25" t="s">
        <v>49</v>
      </c>
      <c r="D8" s="2" t="s">
        <v>20</v>
      </c>
      <c r="E8" s="2">
        <v>1</v>
      </c>
      <c r="F8" s="2">
        <v>0.04</v>
      </c>
      <c r="G8" s="4">
        <f>F8/E8</f>
        <v>0.04</v>
      </c>
      <c r="H8" s="26">
        <v>1</v>
      </c>
      <c r="I8" s="5">
        <v>965365.6</v>
      </c>
      <c r="J8" s="5">
        <f>I8*H8*G8</f>
        <v>38614.624000000003</v>
      </c>
    </row>
    <row r="9" spans="1:12" ht="36" x14ac:dyDescent="0.25">
      <c r="A9" s="6">
        <v>2</v>
      </c>
      <c r="B9" s="6">
        <v>25010803</v>
      </c>
      <c r="C9" s="7" t="s">
        <v>50</v>
      </c>
      <c r="D9" s="6" t="s">
        <v>20</v>
      </c>
      <c r="E9" s="6">
        <v>1</v>
      </c>
      <c r="F9" s="6">
        <v>0.02</v>
      </c>
      <c r="G9" s="8">
        <f>F9/E9</f>
        <v>0.02</v>
      </c>
      <c r="H9" s="9">
        <v>1</v>
      </c>
      <c r="I9" s="10">
        <v>1803139.3</v>
      </c>
      <c r="J9" s="10">
        <f>I9*H9*G9</f>
        <v>36062.786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74677.41</v>
      </c>
    </row>
    <row r="11" spans="1:12" ht="19.5" x14ac:dyDescent="0.25">
      <c r="C11" s="18" t="s">
        <v>22</v>
      </c>
      <c r="D11" s="19">
        <v>931500</v>
      </c>
      <c r="I11" s="21" t="s">
        <v>23</v>
      </c>
      <c r="J11" s="19">
        <f>J10+J6</f>
        <v>931346.85000000009</v>
      </c>
    </row>
    <row r="12" spans="1:12" ht="19.5" x14ac:dyDescent="0.25">
      <c r="C12" s="22" t="s">
        <v>24</v>
      </c>
      <c r="I12" s="21" t="s">
        <v>25</v>
      </c>
      <c r="J12" s="23">
        <f>(J11-D11)/D11</f>
        <v>-1.6441223832518181E-4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600-000000000000}"/>
    <hyperlink ref="K1" location="فهرست!A7" display="بازگشت به فهرست" xr:uid="{00000000-0004-0000-0600-000001000000}"/>
    <hyperlink ref="K2" location="'11010301'!A1" display="آناليز قبلي" xr:uid="{00000000-0004-0000-0600-000002000000}"/>
    <hyperlink ref="L2" location="'11010401'!A1" display="آناليز بعدي" xr:uid="{00000000-0004-0000-06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12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53</v>
      </c>
      <c r="B1" s="46"/>
      <c r="C1" s="46"/>
      <c r="D1" s="48" t="s">
        <v>54</v>
      </c>
      <c r="E1" s="48"/>
      <c r="F1" s="48"/>
      <c r="G1" s="48"/>
      <c r="H1" s="48" t="s">
        <v>55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(94.99%)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1.7</v>
      </c>
      <c r="G5" s="8">
        <f>F5/E5</f>
        <v>1.7</v>
      </c>
      <c r="H5" s="9">
        <v>1</v>
      </c>
      <c r="I5" s="10">
        <v>157476</v>
      </c>
      <c r="J5" s="10">
        <f>I5*H5*G5</f>
        <v>267709.2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267709.2</v>
      </c>
    </row>
    <row r="7" spans="1:12" ht="19.5" x14ac:dyDescent="0.25">
      <c r="A7" s="43" t="str">
        <f>"ماشين آلات و ابزار   (" &amp; ROUND((J10/J11)*100,2) &amp; "%)"</f>
        <v>ماشين آلات و ابزار   (5.01%)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2E-3</v>
      </c>
      <c r="G8" s="4">
        <f>F8/E8</f>
        <v>2E-3</v>
      </c>
      <c r="H8" s="26">
        <v>1</v>
      </c>
      <c r="I8" s="5">
        <v>613757.80000000005</v>
      </c>
      <c r="J8" s="5">
        <f>I8*H8*G8</f>
        <v>1227.5156000000002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3.3E-3</v>
      </c>
      <c r="G9" s="8">
        <f>F9/E9</f>
        <v>3.3E-3</v>
      </c>
      <c r="H9" s="9">
        <v>1</v>
      </c>
      <c r="I9" s="10">
        <v>3905731.2</v>
      </c>
      <c r="J9" s="10">
        <f>I9*H9*G9</f>
        <v>12888.91296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14116.42856</v>
      </c>
    </row>
    <row r="11" spans="1:12" ht="19.5" x14ac:dyDescent="0.25">
      <c r="C11" s="18" t="s">
        <v>22</v>
      </c>
      <c r="D11" s="19">
        <v>282000</v>
      </c>
      <c r="I11" s="21" t="s">
        <v>23</v>
      </c>
      <c r="J11" s="19">
        <f>J10+J6</f>
        <v>281825.62855999998</v>
      </c>
    </row>
    <row r="12" spans="1:12" ht="19.5" x14ac:dyDescent="0.25">
      <c r="C12" s="22" t="s">
        <v>24</v>
      </c>
      <c r="I12" s="21" t="s">
        <v>25</v>
      </c>
      <c r="J12" s="23">
        <f>(J11-D11)/D11</f>
        <v>-6.1833843971637297E-4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700-000000000000}"/>
    <hyperlink ref="K1" location="فهرست!A8" display="بازگشت به فهرست" xr:uid="{00000000-0004-0000-0700-000001000000}"/>
    <hyperlink ref="K2" location="'11010302'!A1" display="آناليز قبلي" xr:uid="{00000000-0004-0000-0700-000002000000}"/>
    <hyperlink ref="L2" location="'11010402'!A1" display="آناليز بعدي" xr:uid="{00000000-0004-0000-07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12"/>
  <sheetViews>
    <sheetView rightToLeft="1" view="pageBreakPreview" zoomScaleNormal="100" zoomScaleSheetLayoutView="100" workbookViewId="0">
      <selection activeCell="L2" sqref="L2"/>
    </sheetView>
  </sheetViews>
  <sheetFormatPr defaultRowHeight="18" x14ac:dyDescent="0.25"/>
  <cols>
    <col min="1" max="1" width="4.625" style="1" customWidth="1"/>
    <col min="2" max="2" width="8.125" style="1" customWidth="1"/>
    <col min="3" max="3" width="28.75" style="24" customWidth="1"/>
    <col min="4" max="4" width="8.25" style="1" customWidth="1"/>
    <col min="5" max="5" width="5.125" style="1" customWidth="1"/>
    <col min="6" max="6" width="7.125" style="1" customWidth="1"/>
    <col min="7" max="7" width="8.625" style="20" customWidth="1"/>
    <col min="8" max="8" width="8.125" style="1" customWidth="1"/>
    <col min="9" max="9" width="7.875" style="19" customWidth="1"/>
    <col min="10" max="10" width="9.375" style="19" customWidth="1"/>
    <col min="11" max="11" width="13.5" style="1" bestFit="1" customWidth="1"/>
    <col min="12" max="16384" width="9" style="1"/>
  </cols>
  <sheetData>
    <row r="1" spans="1:12" ht="19.5" x14ac:dyDescent="0.25">
      <c r="A1" s="46" t="s">
        <v>59</v>
      </c>
      <c r="B1" s="46"/>
      <c r="C1" s="46"/>
      <c r="D1" s="48" t="s">
        <v>54</v>
      </c>
      <c r="E1" s="48"/>
      <c r="F1" s="48"/>
      <c r="G1" s="48"/>
      <c r="H1" s="48" t="s">
        <v>60</v>
      </c>
      <c r="I1" s="48"/>
      <c r="J1" s="48"/>
      <c r="K1" s="34" t="s">
        <v>341</v>
      </c>
    </row>
    <row r="2" spans="1:12" ht="19.5" x14ac:dyDescent="0.25">
      <c r="A2" s="47"/>
      <c r="B2" s="47"/>
      <c r="C2" s="47"/>
      <c r="D2" s="49" t="s">
        <v>9</v>
      </c>
      <c r="E2" s="49"/>
      <c r="F2" s="49"/>
      <c r="G2" s="49"/>
      <c r="H2" s="49" t="s">
        <v>10</v>
      </c>
      <c r="I2" s="49"/>
      <c r="J2" s="49"/>
      <c r="K2" s="34" t="s">
        <v>343</v>
      </c>
      <c r="L2" s="34" t="s">
        <v>342</v>
      </c>
    </row>
    <row r="3" spans="1:12" x14ac:dyDescent="0.25">
      <c r="A3" s="2" t="s">
        <v>11</v>
      </c>
      <c r="B3" s="2" t="s">
        <v>12</v>
      </c>
      <c r="C3" s="3" t="s">
        <v>13</v>
      </c>
      <c r="D3" s="2" t="s">
        <v>5</v>
      </c>
      <c r="E3" s="2" t="s">
        <v>14</v>
      </c>
      <c r="F3" s="2" t="s">
        <v>15</v>
      </c>
      <c r="G3" s="4" t="s">
        <v>16</v>
      </c>
      <c r="H3" s="2" t="s">
        <v>17</v>
      </c>
      <c r="I3" s="5" t="s">
        <v>4</v>
      </c>
      <c r="J3" s="5" t="s">
        <v>18</v>
      </c>
    </row>
    <row r="4" spans="1:12" ht="19.5" x14ac:dyDescent="0.25">
      <c r="A4" s="43" t="str">
        <f>"نيروي انساني   (" &amp; ROUND((J6/J11)*100,2) &amp; "%)"</f>
        <v>نيروي انساني   (96.81%)</v>
      </c>
      <c r="B4" s="44"/>
      <c r="C4" s="44"/>
      <c r="D4" s="44"/>
      <c r="E4" s="44"/>
      <c r="F4" s="44"/>
      <c r="G4" s="44"/>
      <c r="H4" s="44"/>
      <c r="I4" s="44"/>
      <c r="J4" s="45"/>
    </row>
    <row r="5" spans="1:12" x14ac:dyDescent="0.25">
      <c r="A5" s="6">
        <v>1</v>
      </c>
      <c r="B5" s="6">
        <v>14010102</v>
      </c>
      <c r="C5" s="7" t="s">
        <v>29</v>
      </c>
      <c r="D5" s="6" t="s">
        <v>30</v>
      </c>
      <c r="E5" s="6">
        <v>1</v>
      </c>
      <c r="F5" s="6">
        <v>2.72</v>
      </c>
      <c r="G5" s="8">
        <f>F5/E5</f>
        <v>2.72</v>
      </c>
      <c r="H5" s="9">
        <v>1</v>
      </c>
      <c r="I5" s="10">
        <v>157476</v>
      </c>
      <c r="J5" s="10">
        <f>I5*H5*G5</f>
        <v>428334.72000000003</v>
      </c>
    </row>
    <row r="6" spans="1:12" ht="19.5" x14ac:dyDescent="0.25">
      <c r="A6" s="27"/>
      <c r="B6" s="28"/>
      <c r="C6" s="29"/>
      <c r="D6" s="28"/>
      <c r="E6" s="28"/>
      <c r="F6" s="28"/>
      <c r="G6" s="30"/>
      <c r="H6" s="31"/>
      <c r="I6" s="32" t="s">
        <v>33</v>
      </c>
      <c r="J6" s="33">
        <f>SUM(J5:J5)</f>
        <v>428334.72000000003</v>
      </c>
    </row>
    <row r="7" spans="1:12" ht="19.5" x14ac:dyDescent="0.25">
      <c r="A7" s="43" t="str">
        <f>"ماشين آلات و ابزار   (" &amp; ROUND((J10/J11)*100,2) &amp; "%)"</f>
        <v>ماشين آلات و ابزار   (3.19%)</v>
      </c>
      <c r="B7" s="44"/>
      <c r="C7" s="44"/>
      <c r="D7" s="44"/>
      <c r="E7" s="44"/>
      <c r="F7" s="44"/>
      <c r="G7" s="44"/>
      <c r="H7" s="44"/>
      <c r="I7" s="44"/>
      <c r="J7" s="45"/>
    </row>
    <row r="8" spans="1:12" x14ac:dyDescent="0.25">
      <c r="A8" s="2">
        <v>1</v>
      </c>
      <c r="B8" s="2">
        <v>28070101</v>
      </c>
      <c r="C8" s="25" t="s">
        <v>56</v>
      </c>
      <c r="D8" s="2" t="s">
        <v>41</v>
      </c>
      <c r="E8" s="2">
        <v>1</v>
      </c>
      <c r="F8" s="2">
        <v>2E-3</v>
      </c>
      <c r="G8" s="4">
        <f>F8/E8</f>
        <v>2E-3</v>
      </c>
      <c r="H8" s="26">
        <v>1</v>
      </c>
      <c r="I8" s="5">
        <v>613757.80000000005</v>
      </c>
      <c r="J8" s="5">
        <f>I8*H8*G8</f>
        <v>1227.5156000000002</v>
      </c>
    </row>
    <row r="9" spans="1:12" x14ac:dyDescent="0.25">
      <c r="A9" s="6">
        <v>2</v>
      </c>
      <c r="B9" s="6">
        <v>28070601</v>
      </c>
      <c r="C9" s="7" t="s">
        <v>57</v>
      </c>
      <c r="D9" s="6" t="s">
        <v>58</v>
      </c>
      <c r="E9" s="6">
        <v>1</v>
      </c>
      <c r="F9" s="6">
        <v>3.3E-3</v>
      </c>
      <c r="G9" s="8">
        <f>F9/E9</f>
        <v>3.3E-3</v>
      </c>
      <c r="H9" s="9">
        <v>1</v>
      </c>
      <c r="I9" s="10">
        <v>3905731.2</v>
      </c>
      <c r="J9" s="10">
        <f>I9*H9*G9</f>
        <v>12888.91296</v>
      </c>
    </row>
    <row r="10" spans="1:12" ht="19.5" x14ac:dyDescent="0.25">
      <c r="A10" s="11"/>
      <c r="B10" s="12"/>
      <c r="C10" s="13"/>
      <c r="D10" s="12"/>
      <c r="E10" s="12"/>
      <c r="F10" s="12"/>
      <c r="G10" s="14"/>
      <c r="H10" s="15"/>
      <c r="I10" s="16" t="s">
        <v>21</v>
      </c>
      <c r="J10" s="17">
        <f>SUM(J8:J9)</f>
        <v>14116.42856</v>
      </c>
    </row>
    <row r="11" spans="1:12" ht="19.5" x14ac:dyDescent="0.25">
      <c r="C11" s="18" t="s">
        <v>22</v>
      </c>
      <c r="D11" s="19">
        <v>442500</v>
      </c>
      <c r="I11" s="21" t="s">
        <v>23</v>
      </c>
      <c r="J11" s="19">
        <f>J10+J6</f>
        <v>442451.14856</v>
      </c>
    </row>
    <row r="12" spans="1:12" ht="19.5" x14ac:dyDescent="0.25">
      <c r="C12" s="22" t="s">
        <v>24</v>
      </c>
      <c r="I12" s="21" t="s">
        <v>25</v>
      </c>
      <c r="J12" s="23">
        <f>(J11-D11)/D11</f>
        <v>-1.1039873446327355E-4</v>
      </c>
    </row>
  </sheetData>
  <mergeCells count="7">
    <mergeCell ref="A7:J7"/>
    <mergeCell ref="A1:C2"/>
    <mergeCell ref="D1:G1"/>
    <mergeCell ref="H1:J1"/>
    <mergeCell ref="D2:G2"/>
    <mergeCell ref="H2:J2"/>
    <mergeCell ref="A4:J4"/>
  </mergeCells>
  <hyperlinks>
    <hyperlink ref="C12" r:id="rId1" xr:uid="{00000000-0004-0000-0800-000000000000}"/>
    <hyperlink ref="K1" location="فهرست!A9" display="بازگشت به فهرست" xr:uid="{00000000-0004-0000-0800-000001000000}"/>
    <hyperlink ref="K2" location="'11010401'!A1" display="آناليز قبلي" xr:uid="{00000000-0004-0000-0800-000002000000}"/>
    <hyperlink ref="L2" location="'11010403'!A1" display="آناليز بعدي" xr:uid="{00000000-0004-0000-0800-000003000000}"/>
  </hyperlinks>
  <printOptions horizontalCentered="1"/>
  <pageMargins left="0.196850393700787" right="0.196850393700787" top="0.511811023622047" bottom="0.511811023622047" header="0.31496062992126" footer="0.31496062992126"/>
  <pageSetup paperSize="9" scale="97" orientation="portrait" cellComments="atEnd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124</vt:i4>
      </vt:variant>
    </vt:vector>
  </HeadingPairs>
  <TitlesOfParts>
    <vt:vector size="187" baseType="lpstr">
      <vt:lpstr>فهرست</vt:lpstr>
      <vt:lpstr>11010101</vt:lpstr>
      <vt:lpstr>11010102</vt:lpstr>
      <vt:lpstr>11010220</vt:lpstr>
      <vt:lpstr>11010230</vt:lpstr>
      <vt:lpstr>11010301</vt:lpstr>
      <vt:lpstr>11010302</vt:lpstr>
      <vt:lpstr>11010401</vt:lpstr>
      <vt:lpstr>11010402</vt:lpstr>
      <vt:lpstr>11010403</vt:lpstr>
      <vt:lpstr>11010404</vt:lpstr>
      <vt:lpstr>11010405</vt:lpstr>
      <vt:lpstr>11010406</vt:lpstr>
      <vt:lpstr>11010407</vt:lpstr>
      <vt:lpstr>11010408</vt:lpstr>
      <vt:lpstr>11010409</vt:lpstr>
      <vt:lpstr>11010410</vt:lpstr>
      <vt:lpstr>11010412</vt:lpstr>
      <vt:lpstr>11010502</vt:lpstr>
      <vt:lpstr>11010503</vt:lpstr>
      <vt:lpstr>11010504</vt:lpstr>
      <vt:lpstr>11010505</vt:lpstr>
      <vt:lpstr>11010508</vt:lpstr>
      <vt:lpstr>11010515</vt:lpstr>
      <vt:lpstr>11010517</vt:lpstr>
      <vt:lpstr>11010901</vt:lpstr>
      <vt:lpstr>11010902</vt:lpstr>
      <vt:lpstr>11010903</vt:lpstr>
      <vt:lpstr>11010904</vt:lpstr>
      <vt:lpstr>11010905</vt:lpstr>
      <vt:lpstr>11010906</vt:lpstr>
      <vt:lpstr>11010907</vt:lpstr>
      <vt:lpstr>11010908</vt:lpstr>
      <vt:lpstr>11010909</vt:lpstr>
      <vt:lpstr>11010910</vt:lpstr>
      <vt:lpstr>11010911</vt:lpstr>
      <vt:lpstr>11010912</vt:lpstr>
      <vt:lpstr>11010913</vt:lpstr>
      <vt:lpstr>11010914</vt:lpstr>
      <vt:lpstr>11010915</vt:lpstr>
      <vt:lpstr>11010916</vt:lpstr>
      <vt:lpstr>11010920</vt:lpstr>
      <vt:lpstr>11010921</vt:lpstr>
      <vt:lpstr>11020101</vt:lpstr>
      <vt:lpstr>11020102</vt:lpstr>
      <vt:lpstr>11020104</vt:lpstr>
      <vt:lpstr>11020201</vt:lpstr>
      <vt:lpstr>11020202</vt:lpstr>
      <vt:lpstr>11020301</vt:lpstr>
      <vt:lpstr>11020303</vt:lpstr>
      <vt:lpstr>11020304</vt:lpstr>
      <vt:lpstr>11020401</vt:lpstr>
      <vt:lpstr>11020402</vt:lpstr>
      <vt:lpstr>11020501</vt:lpstr>
      <vt:lpstr>11020502</vt:lpstr>
      <vt:lpstr>11020503</vt:lpstr>
      <vt:lpstr>11020504</vt:lpstr>
      <vt:lpstr>11020505</vt:lpstr>
      <vt:lpstr>11020506</vt:lpstr>
      <vt:lpstr>11020507</vt:lpstr>
      <vt:lpstr>11020508</vt:lpstr>
      <vt:lpstr>11020601</vt:lpstr>
      <vt:lpstr>11020602</vt:lpstr>
      <vt:lpstr>'11010101'!Print_Area</vt:lpstr>
      <vt:lpstr>'11010102'!Print_Area</vt:lpstr>
      <vt:lpstr>'11010220'!Print_Area</vt:lpstr>
      <vt:lpstr>'11010230'!Print_Area</vt:lpstr>
      <vt:lpstr>'11010301'!Print_Area</vt:lpstr>
      <vt:lpstr>'11010302'!Print_Area</vt:lpstr>
      <vt:lpstr>'11010401'!Print_Area</vt:lpstr>
      <vt:lpstr>'11010402'!Print_Area</vt:lpstr>
      <vt:lpstr>'11010403'!Print_Area</vt:lpstr>
      <vt:lpstr>'11010404'!Print_Area</vt:lpstr>
      <vt:lpstr>'11010405'!Print_Area</vt:lpstr>
      <vt:lpstr>'11010406'!Print_Area</vt:lpstr>
      <vt:lpstr>'11010407'!Print_Area</vt:lpstr>
      <vt:lpstr>'11010408'!Print_Area</vt:lpstr>
      <vt:lpstr>'11010409'!Print_Area</vt:lpstr>
      <vt:lpstr>'11010410'!Print_Area</vt:lpstr>
      <vt:lpstr>'11010412'!Print_Area</vt:lpstr>
      <vt:lpstr>'11010502'!Print_Area</vt:lpstr>
      <vt:lpstr>'11010503'!Print_Area</vt:lpstr>
      <vt:lpstr>'11010504'!Print_Area</vt:lpstr>
      <vt:lpstr>'11010505'!Print_Area</vt:lpstr>
      <vt:lpstr>'11010508'!Print_Area</vt:lpstr>
      <vt:lpstr>'11010515'!Print_Area</vt:lpstr>
      <vt:lpstr>'11010517'!Print_Area</vt:lpstr>
      <vt:lpstr>'11010901'!Print_Area</vt:lpstr>
      <vt:lpstr>'11010902'!Print_Area</vt:lpstr>
      <vt:lpstr>'11010903'!Print_Area</vt:lpstr>
      <vt:lpstr>'11010904'!Print_Area</vt:lpstr>
      <vt:lpstr>'11010905'!Print_Area</vt:lpstr>
      <vt:lpstr>'11010906'!Print_Area</vt:lpstr>
      <vt:lpstr>'11010907'!Print_Area</vt:lpstr>
      <vt:lpstr>'11010908'!Print_Area</vt:lpstr>
      <vt:lpstr>'11010909'!Print_Area</vt:lpstr>
      <vt:lpstr>'11010910'!Print_Area</vt:lpstr>
      <vt:lpstr>'11010911'!Print_Area</vt:lpstr>
      <vt:lpstr>'11010912'!Print_Area</vt:lpstr>
      <vt:lpstr>'11010913'!Print_Area</vt:lpstr>
      <vt:lpstr>'11010914'!Print_Area</vt:lpstr>
      <vt:lpstr>'11010915'!Print_Area</vt:lpstr>
      <vt:lpstr>'11010916'!Print_Area</vt:lpstr>
      <vt:lpstr>'11010920'!Print_Area</vt:lpstr>
      <vt:lpstr>'11010921'!Print_Area</vt:lpstr>
      <vt:lpstr>'11020101'!Print_Area</vt:lpstr>
      <vt:lpstr>'11020102'!Print_Area</vt:lpstr>
      <vt:lpstr>'11020104'!Print_Area</vt:lpstr>
      <vt:lpstr>'11020201'!Print_Area</vt:lpstr>
      <vt:lpstr>'11020202'!Print_Area</vt:lpstr>
      <vt:lpstr>'11020301'!Print_Area</vt:lpstr>
      <vt:lpstr>'11020303'!Print_Area</vt:lpstr>
      <vt:lpstr>'11020304'!Print_Area</vt:lpstr>
      <vt:lpstr>'11020401'!Print_Area</vt:lpstr>
      <vt:lpstr>'11020402'!Print_Area</vt:lpstr>
      <vt:lpstr>'11020501'!Print_Area</vt:lpstr>
      <vt:lpstr>'11020502'!Print_Area</vt:lpstr>
      <vt:lpstr>'11020503'!Print_Area</vt:lpstr>
      <vt:lpstr>'11020504'!Print_Area</vt:lpstr>
      <vt:lpstr>'11020505'!Print_Area</vt:lpstr>
      <vt:lpstr>'11020506'!Print_Area</vt:lpstr>
      <vt:lpstr>'11020507'!Print_Area</vt:lpstr>
      <vt:lpstr>'11020508'!Print_Area</vt:lpstr>
      <vt:lpstr>'11020601'!Print_Area</vt:lpstr>
      <vt:lpstr>'11020602'!Print_Area</vt:lpstr>
      <vt:lpstr>'11010101'!Print_Titles</vt:lpstr>
      <vt:lpstr>'11010102'!Print_Titles</vt:lpstr>
      <vt:lpstr>'11010220'!Print_Titles</vt:lpstr>
      <vt:lpstr>'11010230'!Print_Titles</vt:lpstr>
      <vt:lpstr>'11010301'!Print_Titles</vt:lpstr>
      <vt:lpstr>'11010302'!Print_Titles</vt:lpstr>
      <vt:lpstr>'11010401'!Print_Titles</vt:lpstr>
      <vt:lpstr>'11010402'!Print_Titles</vt:lpstr>
      <vt:lpstr>'11010403'!Print_Titles</vt:lpstr>
      <vt:lpstr>'11010404'!Print_Titles</vt:lpstr>
      <vt:lpstr>'11010405'!Print_Titles</vt:lpstr>
      <vt:lpstr>'11010406'!Print_Titles</vt:lpstr>
      <vt:lpstr>'11010407'!Print_Titles</vt:lpstr>
      <vt:lpstr>'11010408'!Print_Titles</vt:lpstr>
      <vt:lpstr>'11010409'!Print_Titles</vt:lpstr>
      <vt:lpstr>'11010410'!Print_Titles</vt:lpstr>
      <vt:lpstr>'11010412'!Print_Titles</vt:lpstr>
      <vt:lpstr>'11010502'!Print_Titles</vt:lpstr>
      <vt:lpstr>'11010503'!Print_Titles</vt:lpstr>
      <vt:lpstr>'11010504'!Print_Titles</vt:lpstr>
      <vt:lpstr>'11010505'!Print_Titles</vt:lpstr>
      <vt:lpstr>'11010508'!Print_Titles</vt:lpstr>
      <vt:lpstr>'11010515'!Print_Titles</vt:lpstr>
      <vt:lpstr>'11010517'!Print_Titles</vt:lpstr>
      <vt:lpstr>'11010901'!Print_Titles</vt:lpstr>
      <vt:lpstr>'11010902'!Print_Titles</vt:lpstr>
      <vt:lpstr>'11010903'!Print_Titles</vt:lpstr>
      <vt:lpstr>'11010904'!Print_Titles</vt:lpstr>
      <vt:lpstr>'11010905'!Print_Titles</vt:lpstr>
      <vt:lpstr>'11010906'!Print_Titles</vt:lpstr>
      <vt:lpstr>'11010907'!Print_Titles</vt:lpstr>
      <vt:lpstr>'11010908'!Print_Titles</vt:lpstr>
      <vt:lpstr>'11010909'!Print_Titles</vt:lpstr>
      <vt:lpstr>'11010910'!Print_Titles</vt:lpstr>
      <vt:lpstr>'11010911'!Print_Titles</vt:lpstr>
      <vt:lpstr>'11010912'!Print_Titles</vt:lpstr>
      <vt:lpstr>'11010913'!Print_Titles</vt:lpstr>
      <vt:lpstr>'11010914'!Print_Titles</vt:lpstr>
      <vt:lpstr>'11010915'!Print_Titles</vt:lpstr>
      <vt:lpstr>'11010916'!Print_Titles</vt:lpstr>
      <vt:lpstr>'11010920'!Print_Titles</vt:lpstr>
      <vt:lpstr>'11010921'!Print_Titles</vt:lpstr>
      <vt:lpstr>'11020101'!Print_Titles</vt:lpstr>
      <vt:lpstr>'11020102'!Print_Titles</vt:lpstr>
      <vt:lpstr>'11020104'!Print_Titles</vt:lpstr>
      <vt:lpstr>'11020201'!Print_Titles</vt:lpstr>
      <vt:lpstr>'11020202'!Print_Titles</vt:lpstr>
      <vt:lpstr>'11020301'!Print_Titles</vt:lpstr>
      <vt:lpstr>'11020303'!Print_Titles</vt:lpstr>
      <vt:lpstr>'11020304'!Print_Titles</vt:lpstr>
      <vt:lpstr>'11020401'!Print_Titles</vt:lpstr>
      <vt:lpstr>'11020402'!Print_Titles</vt:lpstr>
      <vt:lpstr>'11020501'!Print_Titles</vt:lpstr>
      <vt:lpstr>'11020502'!Print_Titles</vt:lpstr>
      <vt:lpstr>'11020503'!Print_Titles</vt:lpstr>
      <vt:lpstr>'11020504'!Print_Titles</vt:lpstr>
      <vt:lpstr>'11020505'!Print_Titles</vt:lpstr>
      <vt:lpstr>'11020506'!Print_Titles</vt:lpstr>
      <vt:lpstr>'11020507'!Print_Titles</vt:lpstr>
      <vt:lpstr>'11020508'!Print_Titles</vt:lpstr>
      <vt:lpstr>'11020601'!Print_Titles</vt:lpstr>
      <vt:lpstr>'11020602'!Print_Titles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</dc:creator>
  <cp:lastModifiedBy>Arash Arjmandi</cp:lastModifiedBy>
  <dcterms:created xsi:type="dcterms:W3CDTF">2021-11-20T06:25:07Z</dcterms:created>
  <dcterms:modified xsi:type="dcterms:W3CDTF">2021-11-23T06:15:40Z</dcterms:modified>
</cp:coreProperties>
</file>